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C:\Users\suchomel\Dropbox\My PC (NB-SuchomelR)\Desktop\P R O D O Z\P R O J E K T O V Á N Í\2023 - VÍDEŇSKÁ RTT - úsek Mor. lány - Modřice CIHELNA\V2- k vypálení _ kpl PD + VV\VYKAZ VÝMĚR - Modern. TT Vídeňská-2\"/>
    </mc:Choice>
  </mc:AlternateContent>
  <xr:revisionPtr revIDLastSave="0" documentId="13_ncr:1_{C43D1844-D6D6-4E56-8C8D-EE93DA68391E}" xr6:coauthVersionLast="47" xr6:coauthVersionMax="47" xr10:uidLastSave="{00000000-0000-0000-0000-000000000000}"/>
  <bookViews>
    <workbookView xWindow="-28920" yWindow="-3585" windowWidth="29040" windowHeight="17640" activeTab="4" xr2:uid="{00000000-000D-0000-FFFF-FFFF00000000}"/>
  </bookViews>
  <sheets>
    <sheet name="Rekapitulace stavby" sheetId="1" r:id="rId1"/>
    <sheet name="01.01 - Bourané konstrukce" sheetId="2" r:id="rId2"/>
    <sheet name="01.02 - Nové konstrukce" sheetId="3" r:id="rId3"/>
    <sheet name="02.01 - Bourané konstrukce" sheetId="4" r:id="rId4"/>
    <sheet name="02.02 - Nové konstrukce" sheetId="5" r:id="rId5"/>
    <sheet name="VRN - Vedlejší rozpočtové..." sheetId="6" r:id="rId6"/>
    <sheet name="Seznam figur" sheetId="7" r:id="rId7"/>
  </sheets>
  <definedNames>
    <definedName name="_xlnm._FilterDatabase" localSheetId="1" hidden="1">'01.01 - Bourané konstrukce'!$C$127:$K$159</definedName>
    <definedName name="_xlnm._FilterDatabase" localSheetId="2" hidden="1">'01.02 - Nové konstrukce'!$C$129:$K$375</definedName>
    <definedName name="_xlnm._FilterDatabase" localSheetId="3" hidden="1">'02.01 - Bourané konstrukce'!$C$127:$K$160</definedName>
    <definedName name="_xlnm._FilterDatabase" localSheetId="4" hidden="1">'02.02 - Nové konstrukce'!$C$130:$K$365</definedName>
    <definedName name="_xlnm._FilterDatabase" localSheetId="5" hidden="1">'VRN - Vedlejší rozpočtové...'!$C$118:$K$169</definedName>
    <definedName name="_xlnm.Print_Titles" localSheetId="1">'01.01 - Bourané konstrukce'!$127:$127</definedName>
    <definedName name="_xlnm.Print_Titles" localSheetId="2">'01.02 - Nové konstrukce'!$129:$129</definedName>
    <definedName name="_xlnm.Print_Titles" localSheetId="3">'02.01 - Bourané konstrukce'!$127:$127</definedName>
    <definedName name="_xlnm.Print_Titles" localSheetId="4">'02.02 - Nové konstrukce'!$130:$130</definedName>
    <definedName name="_xlnm.Print_Titles" localSheetId="0">'Rekapitulace stavby'!$92:$92</definedName>
    <definedName name="_xlnm.Print_Titles" localSheetId="6">'Seznam figur'!$9:$9</definedName>
    <definedName name="_xlnm.Print_Titles" localSheetId="5">'VRN - Vedlejší rozpočtové...'!$118:$118</definedName>
    <definedName name="_xlnm.Print_Area" localSheetId="1">'01.01 - Bourané konstrukce'!$C$4:$J$76,'01.01 - Bourané konstrukce'!$C$82:$J$107,'01.01 - Bourané konstrukce'!$C$113:$K$159</definedName>
    <definedName name="_xlnm.Print_Area" localSheetId="2">'01.02 - Nové konstrukce'!$C$4:$J$76,'01.02 - Nové konstrukce'!$C$82:$J$109,'01.02 - Nové konstrukce'!$C$115:$K$375</definedName>
    <definedName name="_xlnm.Print_Area" localSheetId="3">'02.01 - Bourané konstrukce'!$C$4:$J$76,'02.01 - Bourané konstrukce'!$C$82:$J$107,'02.01 - Bourané konstrukce'!$C$113:$K$160</definedName>
    <definedName name="_xlnm.Print_Area" localSheetId="4">'02.02 - Nové konstrukce'!$C$4:$J$76,'02.02 - Nové konstrukce'!$C$82:$J$110,'02.02 - Nové konstrukce'!$C$116:$K$365</definedName>
    <definedName name="_xlnm.Print_Area" localSheetId="0">'Rekapitulace stavby'!$D$4:$AO$76,'Rekapitulace stavby'!$C$82:$AQ$102</definedName>
    <definedName name="_xlnm.Print_Area" localSheetId="6">'Seznam figur'!$C$4:$G$244</definedName>
    <definedName name="_xlnm.Print_Area" localSheetId="5">'VRN - Vedlejší rozpočtové...'!$C$4:$J$76,'VRN - Vedlejší rozpočtové...'!$C$82:$J$100,'VRN - Vedlejší rozpočtové...'!$C$106:$K$169</definedName>
  </definedNames>
  <calcPr calcId="181029"/>
</workbook>
</file>

<file path=xl/calcChain.xml><?xml version="1.0" encoding="utf-8"?>
<calcChain xmlns="http://schemas.openxmlformats.org/spreadsheetml/2006/main">
  <c r="E7" i="6" l="1"/>
  <c r="E7" i="4"/>
  <c r="J122" i="2"/>
  <c r="D7" i="7"/>
  <c r="J37" i="6"/>
  <c r="J36" i="6"/>
  <c r="AY101" i="1"/>
  <c r="J35" i="6"/>
  <c r="AX101" i="1"/>
  <c r="BI169" i="6"/>
  <c r="BH169" i="6"/>
  <c r="BG169" i="6"/>
  <c r="BF169" i="6"/>
  <c r="BK169" i="6"/>
  <c r="J169" i="6"/>
  <c r="BE169" i="6"/>
  <c r="BI168" i="6"/>
  <c r="BH168" i="6"/>
  <c r="BG168" i="6"/>
  <c r="BF168" i="6"/>
  <c r="BK168" i="6"/>
  <c r="J168" i="6" s="1"/>
  <c r="BE168" i="6" s="1"/>
  <c r="BI167" i="6"/>
  <c r="BH167" i="6"/>
  <c r="BG167" i="6"/>
  <c r="BF167" i="6"/>
  <c r="BK167" i="6"/>
  <c r="J167" i="6" s="1"/>
  <c r="BE167" i="6" s="1"/>
  <c r="BI166" i="6"/>
  <c r="BH166" i="6"/>
  <c r="BG166" i="6"/>
  <c r="BF166" i="6"/>
  <c r="BK166" i="6"/>
  <c r="J166" i="6"/>
  <c r="BE166" i="6" s="1"/>
  <c r="BI165" i="6"/>
  <c r="BH165" i="6"/>
  <c r="BG165" i="6"/>
  <c r="BF165" i="6"/>
  <c r="BK165" i="6"/>
  <c r="J165" i="6"/>
  <c r="BE165" i="6"/>
  <c r="BI163" i="6"/>
  <c r="BH163" i="6"/>
  <c r="BG163" i="6"/>
  <c r="BF163" i="6"/>
  <c r="T163" i="6"/>
  <c r="R163" i="6"/>
  <c r="P163" i="6"/>
  <c r="BI161" i="6"/>
  <c r="BH161" i="6"/>
  <c r="BG161" i="6"/>
  <c r="BF161" i="6"/>
  <c r="T161" i="6"/>
  <c r="R161" i="6"/>
  <c r="P161" i="6"/>
  <c r="BI159" i="6"/>
  <c r="BH159" i="6"/>
  <c r="BG159" i="6"/>
  <c r="BF159" i="6"/>
  <c r="T159" i="6"/>
  <c r="R159" i="6"/>
  <c r="P159" i="6"/>
  <c r="BI157" i="6"/>
  <c r="BH157" i="6"/>
  <c r="BG157" i="6"/>
  <c r="BF157" i="6"/>
  <c r="T157" i="6"/>
  <c r="R157" i="6"/>
  <c r="P157" i="6"/>
  <c r="BI155" i="6"/>
  <c r="BH155" i="6"/>
  <c r="BG155" i="6"/>
  <c r="BF155" i="6"/>
  <c r="T155" i="6"/>
  <c r="R155" i="6"/>
  <c r="P155" i="6"/>
  <c r="BI153" i="6"/>
  <c r="BH153" i="6"/>
  <c r="BG153" i="6"/>
  <c r="BF153" i="6"/>
  <c r="T153" i="6"/>
  <c r="R153" i="6"/>
  <c r="P153" i="6"/>
  <c r="BI151" i="6"/>
  <c r="BH151" i="6"/>
  <c r="BG151" i="6"/>
  <c r="BF151" i="6"/>
  <c r="T151" i="6"/>
  <c r="R151" i="6"/>
  <c r="P151" i="6"/>
  <c r="BI149" i="6"/>
  <c r="BH149" i="6"/>
  <c r="BG149" i="6"/>
  <c r="BF149" i="6"/>
  <c r="T149" i="6"/>
  <c r="R149" i="6"/>
  <c r="P149" i="6"/>
  <c r="BI147" i="6"/>
  <c r="BH147" i="6"/>
  <c r="BG147" i="6"/>
  <c r="BF147" i="6"/>
  <c r="T147" i="6"/>
  <c r="R147" i="6"/>
  <c r="P147" i="6"/>
  <c r="BI145" i="6"/>
  <c r="BH145" i="6"/>
  <c r="BG145" i="6"/>
  <c r="BF145" i="6"/>
  <c r="T145" i="6"/>
  <c r="R145" i="6"/>
  <c r="P145" i="6"/>
  <c r="BI143" i="6"/>
  <c r="BH143" i="6"/>
  <c r="BG143" i="6"/>
  <c r="BF143" i="6"/>
  <c r="T143" i="6"/>
  <c r="R143" i="6"/>
  <c r="P143" i="6"/>
  <c r="BI142" i="6"/>
  <c r="BH142" i="6"/>
  <c r="BG142" i="6"/>
  <c r="BF142" i="6"/>
  <c r="T142" i="6"/>
  <c r="R142" i="6"/>
  <c r="P142" i="6"/>
  <c r="BI141" i="6"/>
  <c r="BH141" i="6"/>
  <c r="BG141" i="6"/>
  <c r="BF141" i="6"/>
  <c r="T141" i="6"/>
  <c r="R141" i="6"/>
  <c r="P141" i="6"/>
  <c r="BI139" i="6"/>
  <c r="BH139" i="6"/>
  <c r="BG139" i="6"/>
  <c r="BF139" i="6"/>
  <c r="T139" i="6"/>
  <c r="R139" i="6"/>
  <c r="P139" i="6"/>
  <c r="BI138" i="6"/>
  <c r="BH138" i="6"/>
  <c r="BG138" i="6"/>
  <c r="BF138" i="6"/>
  <c r="T138" i="6"/>
  <c r="R138" i="6"/>
  <c r="P138" i="6"/>
  <c r="BI135" i="6"/>
  <c r="BH135" i="6"/>
  <c r="BG135" i="6"/>
  <c r="BF135" i="6"/>
  <c r="T135" i="6"/>
  <c r="R135" i="6"/>
  <c r="P135" i="6"/>
  <c r="BI133" i="6"/>
  <c r="BH133" i="6"/>
  <c r="BG133" i="6"/>
  <c r="BF133" i="6"/>
  <c r="T133" i="6"/>
  <c r="R133" i="6"/>
  <c r="P133" i="6"/>
  <c r="BI131" i="6"/>
  <c r="BH131" i="6"/>
  <c r="BG131" i="6"/>
  <c r="BF131" i="6"/>
  <c r="T131" i="6"/>
  <c r="R131" i="6"/>
  <c r="P131" i="6"/>
  <c r="BI129" i="6"/>
  <c r="BH129" i="6"/>
  <c r="BG129" i="6"/>
  <c r="BF129" i="6"/>
  <c r="T129" i="6"/>
  <c r="R129" i="6"/>
  <c r="P129" i="6"/>
  <c r="BI127" i="6"/>
  <c r="BH127" i="6"/>
  <c r="BG127" i="6"/>
  <c r="BF127" i="6"/>
  <c r="T127" i="6"/>
  <c r="R127" i="6"/>
  <c r="P127" i="6"/>
  <c r="BI125" i="6"/>
  <c r="BH125" i="6"/>
  <c r="BG125" i="6"/>
  <c r="BF125" i="6"/>
  <c r="T125" i="6"/>
  <c r="R125" i="6"/>
  <c r="P125" i="6"/>
  <c r="BI123" i="6"/>
  <c r="BH123" i="6"/>
  <c r="BG123" i="6"/>
  <c r="BF123" i="6"/>
  <c r="T123" i="6"/>
  <c r="R123" i="6"/>
  <c r="P123" i="6"/>
  <c r="BI121" i="6"/>
  <c r="BH121" i="6"/>
  <c r="BG121" i="6"/>
  <c r="BF121" i="6"/>
  <c r="T121" i="6"/>
  <c r="R121" i="6"/>
  <c r="P121" i="6"/>
  <c r="J116" i="6"/>
  <c r="J115" i="6"/>
  <c r="F115" i="6"/>
  <c r="F113" i="6"/>
  <c r="E111" i="6"/>
  <c r="J92" i="6"/>
  <c r="J91" i="6"/>
  <c r="F91" i="6"/>
  <c r="F89" i="6"/>
  <c r="E87" i="6"/>
  <c r="J18" i="6"/>
  <c r="E18" i="6"/>
  <c r="F92" i="6"/>
  <c r="J17" i="6"/>
  <c r="J12" i="6"/>
  <c r="J113" i="6" s="1"/>
  <c r="J39" i="5"/>
  <c r="J38" i="5"/>
  <c r="AY100" i="1"/>
  <c r="J37" i="5"/>
  <c r="AX100" i="1"/>
  <c r="BI365" i="5"/>
  <c r="BH365" i="5"/>
  <c r="BG365" i="5"/>
  <c r="BF365" i="5"/>
  <c r="BK365" i="5"/>
  <c r="J365" i="5"/>
  <c r="BE365" i="5"/>
  <c r="BI364" i="5"/>
  <c r="BH364" i="5"/>
  <c r="BG364" i="5"/>
  <c r="BF364" i="5"/>
  <c r="BK364" i="5"/>
  <c r="J364" i="5" s="1"/>
  <c r="BE364" i="5" s="1"/>
  <c r="BI363" i="5"/>
  <c r="BH363" i="5"/>
  <c r="BG363" i="5"/>
  <c r="BF363" i="5"/>
  <c r="BK363" i="5"/>
  <c r="J363" i="5" s="1"/>
  <c r="BE363" i="5" s="1"/>
  <c r="BI362" i="5"/>
  <c r="BH362" i="5"/>
  <c r="BG362" i="5"/>
  <c r="BF362" i="5"/>
  <c r="BK362" i="5"/>
  <c r="J362" i="5" s="1"/>
  <c r="BE362" i="5" s="1"/>
  <c r="BI361" i="5"/>
  <c r="BH361" i="5"/>
  <c r="BG361" i="5"/>
  <c r="BF361" i="5"/>
  <c r="BK361" i="5"/>
  <c r="J361" i="5"/>
  <c r="BE361" i="5" s="1"/>
  <c r="BI359" i="5"/>
  <c r="BH359" i="5"/>
  <c r="BG359" i="5"/>
  <c r="BF359" i="5"/>
  <c r="T359" i="5"/>
  <c r="T358" i="5" s="1"/>
  <c r="R359" i="5"/>
  <c r="R358" i="5" s="1"/>
  <c r="P359" i="5"/>
  <c r="P358" i="5" s="1"/>
  <c r="BI357" i="5"/>
  <c r="BH357" i="5"/>
  <c r="BG357" i="5"/>
  <c r="BF357" i="5"/>
  <c r="T357" i="5"/>
  <c r="R357" i="5"/>
  <c r="P357" i="5"/>
  <c r="BI356" i="5"/>
  <c r="BH356" i="5"/>
  <c r="BG356" i="5"/>
  <c r="BF356" i="5"/>
  <c r="T356" i="5"/>
  <c r="R356" i="5"/>
  <c r="P356" i="5"/>
  <c r="BI353" i="5"/>
  <c r="BH353" i="5"/>
  <c r="BG353" i="5"/>
  <c r="BF353" i="5"/>
  <c r="T353" i="5"/>
  <c r="R353" i="5"/>
  <c r="P353" i="5"/>
  <c r="BI352" i="5"/>
  <c r="BH352" i="5"/>
  <c r="BG352" i="5"/>
  <c r="BF352" i="5"/>
  <c r="T352" i="5"/>
  <c r="R352" i="5"/>
  <c r="P352" i="5"/>
  <c r="BI350" i="5"/>
  <c r="BH350" i="5"/>
  <c r="BG350" i="5"/>
  <c r="BF350" i="5"/>
  <c r="T350" i="5"/>
  <c r="R350" i="5"/>
  <c r="P350" i="5"/>
  <c r="BI348" i="5"/>
  <c r="BH348" i="5"/>
  <c r="BG348" i="5"/>
  <c r="BF348" i="5"/>
  <c r="T348" i="5"/>
  <c r="R348" i="5"/>
  <c r="P348" i="5"/>
  <c r="BI347" i="5"/>
  <c r="BH347" i="5"/>
  <c r="BG347" i="5"/>
  <c r="BF347" i="5"/>
  <c r="T347" i="5"/>
  <c r="R347" i="5"/>
  <c r="P347" i="5"/>
  <c r="BI345" i="5"/>
  <c r="BH345" i="5"/>
  <c r="BG345" i="5"/>
  <c r="BF345" i="5"/>
  <c r="T345" i="5"/>
  <c r="R345" i="5"/>
  <c r="P345" i="5"/>
  <c r="BI344" i="5"/>
  <c r="BH344" i="5"/>
  <c r="BG344" i="5"/>
  <c r="BF344" i="5"/>
  <c r="T344" i="5"/>
  <c r="R344" i="5"/>
  <c r="P344" i="5"/>
  <c r="BI343" i="5"/>
  <c r="BH343" i="5"/>
  <c r="BG343" i="5"/>
  <c r="BF343" i="5"/>
  <c r="T343" i="5"/>
  <c r="R343" i="5"/>
  <c r="P343" i="5"/>
  <c r="BI342" i="5"/>
  <c r="BH342" i="5"/>
  <c r="BG342" i="5"/>
  <c r="BF342" i="5"/>
  <c r="T342" i="5"/>
  <c r="R342" i="5"/>
  <c r="P342" i="5"/>
  <c r="BI337" i="5"/>
  <c r="BH337" i="5"/>
  <c r="BG337" i="5"/>
  <c r="BF337" i="5"/>
  <c r="T337" i="5"/>
  <c r="R337" i="5"/>
  <c r="P337" i="5"/>
  <c r="BI335" i="5"/>
  <c r="BH335" i="5"/>
  <c r="BG335" i="5"/>
  <c r="BF335" i="5"/>
  <c r="T335" i="5"/>
  <c r="R335" i="5"/>
  <c r="P335" i="5"/>
  <c r="BI330" i="5"/>
  <c r="BH330" i="5"/>
  <c r="BG330" i="5"/>
  <c r="BF330" i="5"/>
  <c r="T330" i="5"/>
  <c r="R330" i="5"/>
  <c r="P330" i="5"/>
  <c r="BI327" i="5"/>
  <c r="BH327" i="5"/>
  <c r="BG327" i="5"/>
  <c r="BF327" i="5"/>
  <c r="T327" i="5"/>
  <c r="R327" i="5"/>
  <c r="P327" i="5"/>
  <c r="BI325" i="5"/>
  <c r="BH325" i="5"/>
  <c r="BG325" i="5"/>
  <c r="BF325" i="5"/>
  <c r="T325" i="5"/>
  <c r="R325" i="5"/>
  <c r="P325" i="5"/>
  <c r="BI319" i="5"/>
  <c r="BH319" i="5"/>
  <c r="BG319" i="5"/>
  <c r="BF319" i="5"/>
  <c r="T319" i="5"/>
  <c r="R319" i="5"/>
  <c r="P319" i="5"/>
  <c r="BI312" i="5"/>
  <c r="BH312" i="5"/>
  <c r="BG312" i="5"/>
  <c r="BF312" i="5"/>
  <c r="T312" i="5"/>
  <c r="R312" i="5"/>
  <c r="P312" i="5"/>
  <c r="BI308" i="5"/>
  <c r="BH308" i="5"/>
  <c r="BG308" i="5"/>
  <c r="BF308" i="5"/>
  <c r="T308" i="5"/>
  <c r="R308" i="5"/>
  <c r="P308" i="5"/>
  <c r="BI304" i="5"/>
  <c r="BH304" i="5"/>
  <c r="BG304" i="5"/>
  <c r="BF304" i="5"/>
  <c r="T304" i="5"/>
  <c r="R304" i="5"/>
  <c r="P304" i="5"/>
  <c r="BI303" i="5"/>
  <c r="BH303" i="5"/>
  <c r="BG303" i="5"/>
  <c r="BF303" i="5"/>
  <c r="T303" i="5"/>
  <c r="R303" i="5"/>
  <c r="P303" i="5"/>
  <c r="BI302" i="5"/>
  <c r="BH302" i="5"/>
  <c r="BG302" i="5"/>
  <c r="BF302" i="5"/>
  <c r="T302" i="5"/>
  <c r="R302" i="5"/>
  <c r="P302" i="5"/>
  <c r="BI301" i="5"/>
  <c r="BH301" i="5"/>
  <c r="BG301" i="5"/>
  <c r="BF301" i="5"/>
  <c r="T301" i="5"/>
  <c r="R301" i="5"/>
  <c r="P301" i="5"/>
  <c r="BI300" i="5"/>
  <c r="BH300" i="5"/>
  <c r="BG300" i="5"/>
  <c r="BF300" i="5"/>
  <c r="T300" i="5"/>
  <c r="R300" i="5"/>
  <c r="P300" i="5"/>
  <c r="BI299" i="5"/>
  <c r="BH299" i="5"/>
  <c r="BG299" i="5"/>
  <c r="BF299" i="5"/>
  <c r="T299" i="5"/>
  <c r="R299" i="5"/>
  <c r="P299" i="5"/>
  <c r="BI298" i="5"/>
  <c r="BH298" i="5"/>
  <c r="BG298" i="5"/>
  <c r="BF298" i="5"/>
  <c r="T298" i="5"/>
  <c r="R298" i="5"/>
  <c r="P298" i="5"/>
  <c r="BI294" i="5"/>
  <c r="BH294" i="5"/>
  <c r="BG294" i="5"/>
  <c r="BF294" i="5"/>
  <c r="T294" i="5"/>
  <c r="R294" i="5"/>
  <c r="P294" i="5"/>
  <c r="BI289" i="5"/>
  <c r="BH289" i="5"/>
  <c r="BG289" i="5"/>
  <c r="BF289" i="5"/>
  <c r="T289" i="5"/>
  <c r="R289" i="5"/>
  <c r="P289" i="5"/>
  <c r="BI284" i="5"/>
  <c r="BH284" i="5"/>
  <c r="BG284" i="5"/>
  <c r="BF284" i="5"/>
  <c r="T284" i="5"/>
  <c r="R284" i="5"/>
  <c r="P284" i="5"/>
  <c r="BI279" i="5"/>
  <c r="BH279" i="5"/>
  <c r="BG279" i="5"/>
  <c r="BF279" i="5"/>
  <c r="T279" i="5"/>
  <c r="R279" i="5"/>
  <c r="P279" i="5"/>
  <c r="BI274" i="5"/>
  <c r="BH274" i="5"/>
  <c r="BG274" i="5"/>
  <c r="BF274" i="5"/>
  <c r="T274" i="5"/>
  <c r="R274" i="5"/>
  <c r="P274" i="5"/>
  <c r="BI269" i="5"/>
  <c r="BH269" i="5"/>
  <c r="BG269" i="5"/>
  <c r="BF269" i="5"/>
  <c r="T269" i="5"/>
  <c r="R269" i="5"/>
  <c r="P269" i="5"/>
  <c r="BI265" i="5"/>
  <c r="BH265" i="5"/>
  <c r="BG265" i="5"/>
  <c r="BF265" i="5"/>
  <c r="T265" i="5"/>
  <c r="R265" i="5"/>
  <c r="P265" i="5"/>
  <c r="BI256" i="5"/>
  <c r="BH256" i="5"/>
  <c r="BG256" i="5"/>
  <c r="BF256" i="5"/>
  <c r="T256" i="5"/>
  <c r="R256" i="5"/>
  <c r="P256" i="5"/>
  <c r="BI254" i="5"/>
  <c r="BH254" i="5"/>
  <c r="BG254" i="5"/>
  <c r="BF254" i="5"/>
  <c r="T254" i="5"/>
  <c r="R254" i="5"/>
  <c r="P254" i="5"/>
  <c r="BI253" i="5"/>
  <c r="BH253" i="5"/>
  <c r="BG253" i="5"/>
  <c r="BF253" i="5"/>
  <c r="T253" i="5"/>
  <c r="R253" i="5"/>
  <c r="P253" i="5"/>
  <c r="BI252" i="5"/>
  <c r="BH252" i="5"/>
  <c r="BG252" i="5"/>
  <c r="BF252" i="5"/>
  <c r="T252" i="5"/>
  <c r="R252" i="5"/>
  <c r="P252" i="5"/>
  <c r="BI247" i="5"/>
  <c r="BH247" i="5"/>
  <c r="BG247" i="5"/>
  <c r="BF247" i="5"/>
  <c r="T247" i="5"/>
  <c r="R247" i="5"/>
  <c r="P247" i="5"/>
  <c r="BI246" i="5"/>
  <c r="BH246" i="5"/>
  <c r="BG246" i="5"/>
  <c r="BF246" i="5"/>
  <c r="T246" i="5"/>
  <c r="R246" i="5"/>
  <c r="P246" i="5"/>
  <c r="BI245" i="5"/>
  <c r="BH245" i="5"/>
  <c r="BG245" i="5"/>
  <c r="BF245" i="5"/>
  <c r="T245" i="5"/>
  <c r="R245" i="5"/>
  <c r="P245" i="5"/>
  <c r="BI244" i="5"/>
  <c r="BH244" i="5"/>
  <c r="BG244" i="5"/>
  <c r="BF244" i="5"/>
  <c r="T244" i="5"/>
  <c r="R244" i="5"/>
  <c r="P244" i="5"/>
  <c r="BI242" i="5"/>
  <c r="BH242" i="5"/>
  <c r="BG242" i="5"/>
  <c r="BF242" i="5"/>
  <c r="T242" i="5"/>
  <c r="R242" i="5"/>
  <c r="P242" i="5"/>
  <c r="BI238" i="5"/>
  <c r="BH238" i="5"/>
  <c r="BG238" i="5"/>
  <c r="BF238" i="5"/>
  <c r="T238" i="5"/>
  <c r="R238" i="5"/>
  <c r="P238" i="5"/>
  <c r="BI234" i="5"/>
  <c r="BH234" i="5"/>
  <c r="BG234" i="5"/>
  <c r="BF234" i="5"/>
  <c r="T234" i="5"/>
  <c r="R234" i="5"/>
  <c r="P234" i="5"/>
  <c r="BI229" i="5"/>
  <c r="BH229" i="5"/>
  <c r="BG229" i="5"/>
  <c r="BF229" i="5"/>
  <c r="T229" i="5"/>
  <c r="R229" i="5"/>
  <c r="P229" i="5"/>
  <c r="BI225" i="5"/>
  <c r="BH225" i="5"/>
  <c r="BG225" i="5"/>
  <c r="BF225" i="5"/>
  <c r="T225" i="5"/>
  <c r="R225" i="5"/>
  <c r="P225" i="5"/>
  <c r="BI221" i="5"/>
  <c r="BH221" i="5"/>
  <c r="BG221" i="5"/>
  <c r="BF221" i="5"/>
  <c r="T221" i="5"/>
  <c r="R221" i="5"/>
  <c r="P221" i="5"/>
  <c r="BI218" i="5"/>
  <c r="BH218" i="5"/>
  <c r="BG218" i="5"/>
  <c r="BF218" i="5"/>
  <c r="T218" i="5"/>
  <c r="R218" i="5"/>
  <c r="P218" i="5"/>
  <c r="BI214" i="5"/>
  <c r="BH214" i="5"/>
  <c r="BG214" i="5"/>
  <c r="BF214" i="5"/>
  <c r="T214" i="5"/>
  <c r="R214" i="5"/>
  <c r="P214" i="5"/>
  <c r="BI210" i="5"/>
  <c r="BH210" i="5"/>
  <c r="BG210" i="5"/>
  <c r="BF210" i="5"/>
  <c r="T210" i="5"/>
  <c r="R210" i="5"/>
  <c r="P210" i="5"/>
  <c r="BI206" i="5"/>
  <c r="BH206" i="5"/>
  <c r="BG206" i="5"/>
  <c r="BF206" i="5"/>
  <c r="T206" i="5"/>
  <c r="R206" i="5"/>
  <c r="P206" i="5"/>
  <c r="BI204" i="5"/>
  <c r="BH204" i="5"/>
  <c r="BG204" i="5"/>
  <c r="BF204" i="5"/>
  <c r="T204" i="5"/>
  <c r="R204" i="5"/>
  <c r="P204" i="5"/>
  <c r="BI202" i="5"/>
  <c r="BH202" i="5"/>
  <c r="BG202" i="5"/>
  <c r="BF202" i="5"/>
  <c r="T202" i="5"/>
  <c r="R202" i="5"/>
  <c r="P202" i="5"/>
  <c r="BI195" i="5"/>
  <c r="BH195" i="5"/>
  <c r="BG195" i="5"/>
  <c r="BF195" i="5"/>
  <c r="T195" i="5"/>
  <c r="R195" i="5"/>
  <c r="P195" i="5"/>
  <c r="BI191" i="5"/>
  <c r="BH191" i="5"/>
  <c r="BG191" i="5"/>
  <c r="BF191" i="5"/>
  <c r="T191" i="5"/>
  <c r="R191" i="5"/>
  <c r="P191" i="5"/>
  <c r="BI185" i="5"/>
  <c r="BH185" i="5"/>
  <c r="BG185" i="5"/>
  <c r="BF185" i="5"/>
  <c r="T185" i="5"/>
  <c r="R185" i="5"/>
  <c r="P185" i="5"/>
  <c r="BI179" i="5"/>
  <c r="BH179" i="5"/>
  <c r="BG179" i="5"/>
  <c r="BF179" i="5"/>
  <c r="T179" i="5"/>
  <c r="R179" i="5"/>
  <c r="P179" i="5"/>
  <c r="BI172" i="5"/>
  <c r="BH172" i="5"/>
  <c r="BG172" i="5"/>
  <c r="BF172" i="5"/>
  <c r="T172" i="5"/>
  <c r="R172" i="5"/>
  <c r="P172" i="5"/>
  <c r="BI170" i="5"/>
  <c r="BH170" i="5"/>
  <c r="BG170" i="5"/>
  <c r="BF170" i="5"/>
  <c r="T170" i="5"/>
  <c r="R170" i="5"/>
  <c r="P170" i="5"/>
  <c r="BI166" i="5"/>
  <c r="BH166" i="5"/>
  <c r="BG166" i="5"/>
  <c r="BF166" i="5"/>
  <c r="T166" i="5"/>
  <c r="R166" i="5"/>
  <c r="P166" i="5"/>
  <c r="BI160" i="5"/>
  <c r="BH160" i="5"/>
  <c r="BG160" i="5"/>
  <c r="BF160" i="5"/>
  <c r="T160" i="5"/>
  <c r="R160" i="5"/>
  <c r="P160" i="5"/>
  <c r="BI156" i="5"/>
  <c r="BH156" i="5"/>
  <c r="BG156" i="5"/>
  <c r="BF156" i="5"/>
  <c r="T156" i="5"/>
  <c r="R156" i="5"/>
  <c r="P156" i="5"/>
  <c r="BI152" i="5"/>
  <c r="BH152" i="5"/>
  <c r="BG152" i="5"/>
  <c r="BF152" i="5"/>
  <c r="T152" i="5"/>
  <c r="R152" i="5"/>
  <c r="P152" i="5"/>
  <c r="BI148" i="5"/>
  <c r="BH148" i="5"/>
  <c r="BG148" i="5"/>
  <c r="BF148" i="5"/>
  <c r="T148" i="5"/>
  <c r="R148" i="5"/>
  <c r="P148" i="5"/>
  <c r="BI143" i="5"/>
  <c r="BH143" i="5"/>
  <c r="BG143" i="5"/>
  <c r="BF143" i="5"/>
  <c r="T143" i="5"/>
  <c r="R143" i="5"/>
  <c r="P143" i="5"/>
  <c r="BI138" i="5"/>
  <c r="BH138" i="5"/>
  <c r="BG138" i="5"/>
  <c r="BF138" i="5"/>
  <c r="T138" i="5"/>
  <c r="R138" i="5"/>
  <c r="P138" i="5"/>
  <c r="BI134" i="5"/>
  <c r="BH134" i="5"/>
  <c r="BG134" i="5"/>
  <c r="BF134" i="5"/>
  <c r="T134" i="5"/>
  <c r="R134" i="5"/>
  <c r="P134" i="5"/>
  <c r="J128" i="5"/>
  <c r="J127" i="5"/>
  <c r="F127" i="5"/>
  <c r="F125" i="5"/>
  <c r="E123" i="5"/>
  <c r="J94" i="5"/>
  <c r="J93" i="5"/>
  <c r="F93" i="5"/>
  <c r="F91" i="5"/>
  <c r="E89" i="5"/>
  <c r="J20" i="5"/>
  <c r="E20" i="5"/>
  <c r="F128" i="5"/>
  <c r="J19" i="5"/>
  <c r="J14" i="5"/>
  <c r="J125" i="5"/>
  <c r="E7" i="5"/>
  <c r="E85" i="5" s="1"/>
  <c r="J39" i="4"/>
  <c r="J38" i="4"/>
  <c r="AY99" i="1"/>
  <c r="J37" i="4"/>
  <c r="AX99" i="1" s="1"/>
  <c r="BI160" i="4"/>
  <c r="BH160" i="4"/>
  <c r="BG160" i="4"/>
  <c r="BF160" i="4"/>
  <c r="BK160" i="4"/>
  <c r="J160" i="4"/>
  <c r="BE160" i="4"/>
  <c r="BI159" i="4"/>
  <c r="BH159" i="4"/>
  <c r="BG159" i="4"/>
  <c r="BF159" i="4"/>
  <c r="BK159" i="4"/>
  <c r="J159" i="4" s="1"/>
  <c r="BE159" i="4" s="1"/>
  <c r="BI158" i="4"/>
  <c r="BH158" i="4"/>
  <c r="BG158" i="4"/>
  <c r="BF158" i="4"/>
  <c r="BK158" i="4"/>
  <c r="J158" i="4" s="1"/>
  <c r="BE158" i="4" s="1"/>
  <c r="BI157" i="4"/>
  <c r="BH157" i="4"/>
  <c r="BG157" i="4"/>
  <c r="BF157" i="4"/>
  <c r="BK157" i="4"/>
  <c r="J157" i="4"/>
  <c r="BE157" i="4" s="1"/>
  <c r="BI156" i="4"/>
  <c r="BH156" i="4"/>
  <c r="BG156" i="4"/>
  <c r="BF156" i="4"/>
  <c r="BK156" i="4"/>
  <c r="J156" i="4" s="1"/>
  <c r="BE156" i="4" s="1"/>
  <c r="BI154" i="4"/>
  <c r="BH154" i="4"/>
  <c r="BG154" i="4"/>
  <c r="BF154" i="4"/>
  <c r="T154" i="4"/>
  <c r="T153" i="4"/>
  <c r="T152" i="4" s="1"/>
  <c r="R154" i="4"/>
  <c r="R153" i="4" s="1"/>
  <c r="R152" i="4" s="1"/>
  <c r="P154" i="4"/>
  <c r="P153" i="4"/>
  <c r="P152" i="4" s="1"/>
  <c r="BI150" i="4"/>
  <c r="BH150" i="4"/>
  <c r="BG150" i="4"/>
  <c r="BF150" i="4"/>
  <c r="T150" i="4"/>
  <c r="R150" i="4"/>
  <c r="P150" i="4"/>
  <c r="BI149" i="4"/>
  <c r="BH149" i="4"/>
  <c r="BG149" i="4"/>
  <c r="BF149" i="4"/>
  <c r="T149" i="4"/>
  <c r="R149" i="4"/>
  <c r="P149" i="4"/>
  <c r="BI148" i="4"/>
  <c r="BH148" i="4"/>
  <c r="BG148" i="4"/>
  <c r="BF148" i="4"/>
  <c r="T148" i="4"/>
  <c r="R148" i="4"/>
  <c r="P148" i="4"/>
  <c r="BI146" i="4"/>
  <c r="BH146" i="4"/>
  <c r="BG146" i="4"/>
  <c r="BF146" i="4"/>
  <c r="T146" i="4"/>
  <c r="R146" i="4"/>
  <c r="P146" i="4"/>
  <c r="BI145" i="4"/>
  <c r="BH145" i="4"/>
  <c r="BG145" i="4"/>
  <c r="BF145" i="4"/>
  <c r="T145" i="4"/>
  <c r="R145" i="4"/>
  <c r="P145" i="4"/>
  <c r="BI143" i="4"/>
  <c r="BH143" i="4"/>
  <c r="BG143" i="4"/>
  <c r="BF143" i="4"/>
  <c r="T143" i="4"/>
  <c r="R143" i="4"/>
  <c r="P143" i="4"/>
  <c r="BI142" i="4"/>
  <c r="BH142" i="4"/>
  <c r="BG142" i="4"/>
  <c r="BF142" i="4"/>
  <c r="T142" i="4"/>
  <c r="R142" i="4"/>
  <c r="P142" i="4"/>
  <c r="BI141" i="4"/>
  <c r="BH141" i="4"/>
  <c r="BG141" i="4"/>
  <c r="BF141" i="4"/>
  <c r="T141" i="4"/>
  <c r="R141" i="4"/>
  <c r="P141" i="4"/>
  <c r="BI139" i="4"/>
  <c r="BH139" i="4"/>
  <c r="BG139" i="4"/>
  <c r="BF139" i="4"/>
  <c r="T139" i="4"/>
  <c r="R139" i="4"/>
  <c r="P139" i="4"/>
  <c r="BI138" i="4"/>
  <c r="BH138" i="4"/>
  <c r="BG138" i="4"/>
  <c r="BF138" i="4"/>
  <c r="T138" i="4"/>
  <c r="R138" i="4"/>
  <c r="P138" i="4"/>
  <c r="BI131" i="4"/>
  <c r="BH131" i="4"/>
  <c r="BG131" i="4"/>
  <c r="BF131" i="4"/>
  <c r="T131" i="4"/>
  <c r="R131" i="4"/>
  <c r="P131" i="4"/>
  <c r="J125" i="4"/>
  <c r="J124" i="4"/>
  <c r="F124" i="4"/>
  <c r="F122" i="4"/>
  <c r="E120" i="4"/>
  <c r="J94" i="4"/>
  <c r="J93" i="4"/>
  <c r="F93" i="4"/>
  <c r="F91" i="4"/>
  <c r="E89" i="4"/>
  <c r="J20" i="4"/>
  <c r="E20" i="4"/>
  <c r="F125" i="4" s="1"/>
  <c r="J19" i="4"/>
  <c r="J14" i="4"/>
  <c r="J122" i="4" s="1"/>
  <c r="E116" i="4"/>
  <c r="J39" i="3"/>
  <c r="J38" i="3"/>
  <c r="AY97" i="1" s="1"/>
  <c r="J37" i="3"/>
  <c r="AX97" i="1" s="1"/>
  <c r="BI375" i="3"/>
  <c r="BH375" i="3"/>
  <c r="BG375" i="3"/>
  <c r="BF375" i="3"/>
  <c r="BK375" i="3"/>
  <c r="J375" i="3" s="1"/>
  <c r="BE375" i="3" s="1"/>
  <c r="BI374" i="3"/>
  <c r="BH374" i="3"/>
  <c r="BG374" i="3"/>
  <c r="BF374" i="3"/>
  <c r="BK374" i="3"/>
  <c r="J374" i="3"/>
  <c r="BE374" i="3" s="1"/>
  <c r="BI373" i="3"/>
  <c r="BH373" i="3"/>
  <c r="BG373" i="3"/>
  <c r="BF373" i="3"/>
  <c r="BK373" i="3"/>
  <c r="J373" i="3" s="1"/>
  <c r="BE373" i="3" s="1"/>
  <c r="BI372" i="3"/>
  <c r="BH372" i="3"/>
  <c r="BG372" i="3"/>
  <c r="BF372" i="3"/>
  <c r="BK372" i="3"/>
  <c r="J372" i="3"/>
  <c r="BE372" i="3" s="1"/>
  <c r="BI371" i="3"/>
  <c r="BH371" i="3"/>
  <c r="BG371" i="3"/>
  <c r="BF371" i="3"/>
  <c r="BK371" i="3"/>
  <c r="J371" i="3"/>
  <c r="BE371" i="3"/>
  <c r="BI369" i="3"/>
  <c r="BH369" i="3"/>
  <c r="BG369" i="3"/>
  <c r="BF369" i="3"/>
  <c r="T369" i="3"/>
  <c r="R369" i="3"/>
  <c r="P369" i="3"/>
  <c r="BI368" i="3"/>
  <c r="BH368" i="3"/>
  <c r="BG368" i="3"/>
  <c r="BF368" i="3"/>
  <c r="T368" i="3"/>
  <c r="R368" i="3"/>
  <c r="P368" i="3"/>
  <c r="BI365" i="3"/>
  <c r="BH365" i="3"/>
  <c r="BG365" i="3"/>
  <c r="BF365" i="3"/>
  <c r="T365" i="3"/>
  <c r="R365" i="3"/>
  <c r="P365" i="3"/>
  <c r="BI364" i="3"/>
  <c r="BH364" i="3"/>
  <c r="BG364" i="3"/>
  <c r="BF364" i="3"/>
  <c r="T364" i="3"/>
  <c r="R364" i="3"/>
  <c r="P364" i="3"/>
  <c r="BI362" i="3"/>
  <c r="BH362" i="3"/>
  <c r="BG362" i="3"/>
  <c r="BF362" i="3"/>
  <c r="T362" i="3"/>
  <c r="R362" i="3"/>
  <c r="P362" i="3"/>
  <c r="BI361" i="3"/>
  <c r="BH361" i="3"/>
  <c r="BG361" i="3"/>
  <c r="BF361" i="3"/>
  <c r="T361" i="3"/>
  <c r="R361" i="3"/>
  <c r="P361" i="3"/>
  <c r="BI360" i="3"/>
  <c r="BH360" i="3"/>
  <c r="BG360" i="3"/>
  <c r="BF360" i="3"/>
  <c r="T360" i="3"/>
  <c r="R360" i="3"/>
  <c r="P360" i="3"/>
  <c r="BI358" i="3"/>
  <c r="BH358" i="3"/>
  <c r="BG358" i="3"/>
  <c r="BF358" i="3"/>
  <c r="T358" i="3"/>
  <c r="R358" i="3"/>
  <c r="P358" i="3"/>
  <c r="BI357" i="3"/>
  <c r="BH357" i="3"/>
  <c r="BG357" i="3"/>
  <c r="BF357" i="3"/>
  <c r="T357" i="3"/>
  <c r="R357" i="3"/>
  <c r="P357" i="3"/>
  <c r="BI355" i="3"/>
  <c r="BH355" i="3"/>
  <c r="BG355" i="3"/>
  <c r="BF355" i="3"/>
  <c r="T355" i="3"/>
  <c r="R355" i="3"/>
  <c r="P355" i="3"/>
  <c r="BI354" i="3"/>
  <c r="BH354" i="3"/>
  <c r="BG354" i="3"/>
  <c r="BF354" i="3"/>
  <c r="T354" i="3"/>
  <c r="R354" i="3"/>
  <c r="P354" i="3"/>
  <c r="BI351" i="3"/>
  <c r="BH351" i="3"/>
  <c r="BG351" i="3"/>
  <c r="BF351" i="3"/>
  <c r="T351" i="3"/>
  <c r="R351" i="3"/>
  <c r="P351" i="3"/>
  <c r="BI350" i="3"/>
  <c r="BH350" i="3"/>
  <c r="BG350" i="3"/>
  <c r="BF350" i="3"/>
  <c r="T350" i="3"/>
  <c r="R350" i="3"/>
  <c r="P350" i="3"/>
  <c r="BI349" i="3"/>
  <c r="BH349" i="3"/>
  <c r="BG349" i="3"/>
  <c r="BF349" i="3"/>
  <c r="T349" i="3"/>
  <c r="R349" i="3"/>
  <c r="P349" i="3"/>
  <c r="BI348" i="3"/>
  <c r="BH348" i="3"/>
  <c r="BG348" i="3"/>
  <c r="BF348" i="3"/>
  <c r="T348" i="3"/>
  <c r="R348" i="3"/>
  <c r="P348" i="3"/>
  <c r="BI347" i="3"/>
  <c r="BH347" i="3"/>
  <c r="BG347" i="3"/>
  <c r="BF347" i="3"/>
  <c r="T347" i="3"/>
  <c r="R347" i="3"/>
  <c r="P347" i="3"/>
  <c r="BI346" i="3"/>
  <c r="BH346" i="3"/>
  <c r="BG346" i="3"/>
  <c r="BF346" i="3"/>
  <c r="T346" i="3"/>
  <c r="R346" i="3"/>
  <c r="P346" i="3"/>
  <c r="BI345" i="3"/>
  <c r="BH345" i="3"/>
  <c r="BG345" i="3"/>
  <c r="BF345" i="3"/>
  <c r="T345" i="3"/>
  <c r="R345" i="3"/>
  <c r="P345" i="3"/>
  <c r="BI344" i="3"/>
  <c r="BH344" i="3"/>
  <c r="BG344" i="3"/>
  <c r="BF344" i="3"/>
  <c r="T344" i="3"/>
  <c r="R344" i="3"/>
  <c r="P344" i="3"/>
  <c r="BI343" i="3"/>
  <c r="BH343" i="3"/>
  <c r="BG343" i="3"/>
  <c r="BF343" i="3"/>
  <c r="T343" i="3"/>
  <c r="R343" i="3"/>
  <c r="P343" i="3"/>
  <c r="BI342" i="3"/>
  <c r="BH342" i="3"/>
  <c r="BG342" i="3"/>
  <c r="BF342" i="3"/>
  <c r="T342" i="3"/>
  <c r="R342" i="3"/>
  <c r="P342" i="3"/>
  <c r="BI341" i="3"/>
  <c r="BH341" i="3"/>
  <c r="BG341" i="3"/>
  <c r="BF341" i="3"/>
  <c r="T341" i="3"/>
  <c r="R341" i="3"/>
  <c r="P341" i="3"/>
  <c r="BI337" i="3"/>
  <c r="BH337" i="3"/>
  <c r="BG337" i="3"/>
  <c r="BF337" i="3"/>
  <c r="T337" i="3"/>
  <c r="R337" i="3"/>
  <c r="P337" i="3"/>
  <c r="BI335" i="3"/>
  <c r="BH335" i="3"/>
  <c r="BG335" i="3"/>
  <c r="BF335" i="3"/>
  <c r="T335" i="3"/>
  <c r="R335" i="3"/>
  <c r="P335" i="3"/>
  <c r="BI330" i="3"/>
  <c r="BH330" i="3"/>
  <c r="BG330" i="3"/>
  <c r="BF330" i="3"/>
  <c r="T330" i="3"/>
  <c r="R330" i="3"/>
  <c r="P330" i="3"/>
  <c r="BI325" i="3"/>
  <c r="BH325" i="3"/>
  <c r="BG325" i="3"/>
  <c r="BF325" i="3"/>
  <c r="T325" i="3"/>
  <c r="R325" i="3"/>
  <c r="P325" i="3"/>
  <c r="BI321" i="3"/>
  <c r="BH321" i="3"/>
  <c r="BG321" i="3"/>
  <c r="BF321" i="3"/>
  <c r="T321" i="3"/>
  <c r="R321" i="3"/>
  <c r="P321" i="3"/>
  <c r="BI317" i="3"/>
  <c r="BH317" i="3"/>
  <c r="BG317" i="3"/>
  <c r="BF317" i="3"/>
  <c r="T317" i="3"/>
  <c r="R317" i="3"/>
  <c r="P317" i="3"/>
  <c r="BI313" i="3"/>
  <c r="BH313" i="3"/>
  <c r="BG313" i="3"/>
  <c r="BF313" i="3"/>
  <c r="T313" i="3"/>
  <c r="R313" i="3"/>
  <c r="P313" i="3"/>
  <c r="BI309" i="3"/>
  <c r="BH309" i="3"/>
  <c r="BG309" i="3"/>
  <c r="BF309" i="3"/>
  <c r="T309" i="3"/>
  <c r="R309" i="3"/>
  <c r="P309" i="3"/>
  <c r="BI307" i="3"/>
  <c r="BH307" i="3"/>
  <c r="BG307" i="3"/>
  <c r="BF307" i="3"/>
  <c r="T307" i="3"/>
  <c r="R307" i="3"/>
  <c r="P307" i="3"/>
  <c r="BI305" i="3"/>
  <c r="BH305" i="3"/>
  <c r="BG305" i="3"/>
  <c r="BF305" i="3"/>
  <c r="T305" i="3"/>
  <c r="R305" i="3"/>
  <c r="P305" i="3"/>
  <c r="BI299" i="3"/>
  <c r="BH299" i="3"/>
  <c r="BG299" i="3"/>
  <c r="BF299" i="3"/>
  <c r="T299" i="3"/>
  <c r="R299" i="3"/>
  <c r="P299" i="3"/>
  <c r="BI294" i="3"/>
  <c r="BH294" i="3"/>
  <c r="BG294" i="3"/>
  <c r="BF294" i="3"/>
  <c r="T294" i="3"/>
  <c r="R294" i="3"/>
  <c r="P294" i="3"/>
  <c r="BI293" i="3"/>
  <c r="BH293" i="3"/>
  <c r="BG293" i="3"/>
  <c r="BF293" i="3"/>
  <c r="T293" i="3"/>
  <c r="R293" i="3"/>
  <c r="P293" i="3"/>
  <c r="BI292" i="3"/>
  <c r="BH292" i="3"/>
  <c r="BG292" i="3"/>
  <c r="BF292" i="3"/>
  <c r="T292" i="3"/>
  <c r="R292" i="3"/>
  <c r="P292" i="3"/>
  <c r="BI291" i="3"/>
  <c r="BH291" i="3"/>
  <c r="BG291" i="3"/>
  <c r="BF291" i="3"/>
  <c r="T291" i="3"/>
  <c r="R291" i="3"/>
  <c r="P291" i="3"/>
  <c r="BI290" i="3"/>
  <c r="BH290" i="3"/>
  <c r="BG290" i="3"/>
  <c r="BF290" i="3"/>
  <c r="T290" i="3"/>
  <c r="R290" i="3"/>
  <c r="P290" i="3"/>
  <c r="BI286" i="3"/>
  <c r="BH286" i="3"/>
  <c r="BG286" i="3"/>
  <c r="BF286" i="3"/>
  <c r="T286" i="3"/>
  <c r="R286" i="3"/>
  <c r="P286" i="3"/>
  <c r="BI284" i="3"/>
  <c r="BH284" i="3"/>
  <c r="BG284" i="3"/>
  <c r="BF284" i="3"/>
  <c r="T284" i="3"/>
  <c r="R284" i="3"/>
  <c r="P284" i="3"/>
  <c r="BI280" i="3"/>
  <c r="BH280" i="3"/>
  <c r="BG280" i="3"/>
  <c r="BF280" i="3"/>
  <c r="T280" i="3"/>
  <c r="R280" i="3"/>
  <c r="P280" i="3"/>
  <c r="BI276" i="3"/>
  <c r="BH276" i="3"/>
  <c r="BG276" i="3"/>
  <c r="BF276" i="3"/>
  <c r="T276" i="3"/>
  <c r="R276" i="3"/>
  <c r="P276" i="3"/>
  <c r="BI274" i="3"/>
  <c r="BH274" i="3"/>
  <c r="BG274" i="3"/>
  <c r="BF274" i="3"/>
  <c r="T274" i="3"/>
  <c r="R274" i="3"/>
  <c r="P274" i="3"/>
  <c r="BI270" i="3"/>
  <c r="BH270" i="3"/>
  <c r="BG270" i="3"/>
  <c r="BF270" i="3"/>
  <c r="T270" i="3"/>
  <c r="R270" i="3"/>
  <c r="P270" i="3"/>
  <c r="BI268" i="3"/>
  <c r="BH268" i="3"/>
  <c r="BG268" i="3"/>
  <c r="BF268" i="3"/>
  <c r="T268" i="3"/>
  <c r="R268" i="3"/>
  <c r="P268" i="3"/>
  <c r="BI267" i="3"/>
  <c r="BH267" i="3"/>
  <c r="BG267" i="3"/>
  <c r="BF267" i="3"/>
  <c r="T267" i="3"/>
  <c r="R267" i="3"/>
  <c r="P267" i="3"/>
  <c r="BI266" i="3"/>
  <c r="BH266" i="3"/>
  <c r="BG266" i="3"/>
  <c r="BF266" i="3"/>
  <c r="T266" i="3"/>
  <c r="R266" i="3"/>
  <c r="P266" i="3"/>
  <c r="BI262" i="3"/>
  <c r="BH262" i="3"/>
  <c r="BG262" i="3"/>
  <c r="BF262" i="3"/>
  <c r="T262" i="3"/>
  <c r="R262" i="3"/>
  <c r="P262" i="3"/>
  <c r="BI258" i="3"/>
  <c r="BH258" i="3"/>
  <c r="BG258" i="3"/>
  <c r="BF258" i="3"/>
  <c r="T258" i="3"/>
  <c r="R258" i="3"/>
  <c r="P258" i="3"/>
  <c r="BI253" i="3"/>
  <c r="BH253" i="3"/>
  <c r="BG253" i="3"/>
  <c r="BF253" i="3"/>
  <c r="T253" i="3"/>
  <c r="R253" i="3"/>
  <c r="P253" i="3"/>
  <c r="BI247" i="3"/>
  <c r="BH247" i="3"/>
  <c r="BG247" i="3"/>
  <c r="BF247" i="3"/>
  <c r="T247" i="3"/>
  <c r="R247" i="3"/>
  <c r="P247" i="3"/>
  <c r="BI246" i="3"/>
  <c r="BH246" i="3"/>
  <c r="BG246" i="3"/>
  <c r="BF246" i="3"/>
  <c r="T246" i="3"/>
  <c r="R246" i="3"/>
  <c r="P246" i="3"/>
  <c r="BI245" i="3"/>
  <c r="BH245" i="3"/>
  <c r="BG245" i="3"/>
  <c r="BF245" i="3"/>
  <c r="T245" i="3"/>
  <c r="R245" i="3"/>
  <c r="P245" i="3"/>
  <c r="BI244" i="3"/>
  <c r="BH244" i="3"/>
  <c r="BG244" i="3"/>
  <c r="BF244" i="3"/>
  <c r="T244" i="3"/>
  <c r="R244" i="3"/>
  <c r="P244" i="3"/>
  <c r="BI242" i="3"/>
  <c r="BH242" i="3"/>
  <c r="BG242" i="3"/>
  <c r="BF242" i="3"/>
  <c r="T242" i="3"/>
  <c r="R242" i="3"/>
  <c r="P242" i="3"/>
  <c r="BI238" i="3"/>
  <c r="BH238" i="3"/>
  <c r="BG238" i="3"/>
  <c r="BF238" i="3"/>
  <c r="T238" i="3"/>
  <c r="R238" i="3"/>
  <c r="P238" i="3"/>
  <c r="BI234" i="3"/>
  <c r="BH234" i="3"/>
  <c r="BG234" i="3"/>
  <c r="BF234" i="3"/>
  <c r="T234" i="3"/>
  <c r="R234" i="3"/>
  <c r="P234" i="3"/>
  <c r="BI229" i="3"/>
  <c r="BH229" i="3"/>
  <c r="BG229" i="3"/>
  <c r="BF229" i="3"/>
  <c r="T229" i="3"/>
  <c r="R229" i="3"/>
  <c r="P229" i="3"/>
  <c r="BI225" i="3"/>
  <c r="BH225" i="3"/>
  <c r="BG225" i="3"/>
  <c r="BF225" i="3"/>
  <c r="T225" i="3"/>
  <c r="R225" i="3"/>
  <c r="P225" i="3"/>
  <c r="BI220" i="3"/>
  <c r="BH220" i="3"/>
  <c r="BG220" i="3"/>
  <c r="BF220" i="3"/>
  <c r="T220" i="3"/>
  <c r="R220" i="3"/>
  <c r="P220" i="3"/>
  <c r="BI217" i="3"/>
  <c r="BH217" i="3"/>
  <c r="BG217" i="3"/>
  <c r="BF217" i="3"/>
  <c r="T217" i="3"/>
  <c r="R217" i="3"/>
  <c r="P217" i="3"/>
  <c r="BI213" i="3"/>
  <c r="BH213" i="3"/>
  <c r="BG213" i="3"/>
  <c r="BF213" i="3"/>
  <c r="T213" i="3"/>
  <c r="R213" i="3"/>
  <c r="P213" i="3"/>
  <c r="BI209" i="3"/>
  <c r="BH209" i="3"/>
  <c r="BG209" i="3"/>
  <c r="BF209" i="3"/>
  <c r="T209" i="3"/>
  <c r="R209" i="3"/>
  <c r="P209" i="3"/>
  <c r="BI205" i="3"/>
  <c r="BH205" i="3"/>
  <c r="BG205" i="3"/>
  <c r="BF205" i="3"/>
  <c r="T205" i="3"/>
  <c r="R205" i="3"/>
  <c r="P205" i="3"/>
  <c r="BI203" i="3"/>
  <c r="BH203" i="3"/>
  <c r="BG203" i="3"/>
  <c r="BF203" i="3"/>
  <c r="T203" i="3"/>
  <c r="R203" i="3"/>
  <c r="P203" i="3"/>
  <c r="BI201" i="3"/>
  <c r="BH201" i="3"/>
  <c r="BG201" i="3"/>
  <c r="BF201" i="3"/>
  <c r="T201" i="3"/>
  <c r="R201" i="3"/>
  <c r="P201" i="3"/>
  <c r="BI194" i="3"/>
  <c r="BH194" i="3"/>
  <c r="BG194" i="3"/>
  <c r="BF194" i="3"/>
  <c r="T194" i="3"/>
  <c r="R194" i="3"/>
  <c r="P194" i="3"/>
  <c r="BI190" i="3"/>
  <c r="BH190" i="3"/>
  <c r="BG190" i="3"/>
  <c r="BF190" i="3"/>
  <c r="T190" i="3"/>
  <c r="R190" i="3"/>
  <c r="P190" i="3"/>
  <c r="BI184" i="3"/>
  <c r="BH184" i="3"/>
  <c r="BG184" i="3"/>
  <c r="BF184" i="3"/>
  <c r="T184" i="3"/>
  <c r="R184" i="3"/>
  <c r="P184" i="3"/>
  <c r="BI178" i="3"/>
  <c r="BH178" i="3"/>
  <c r="BG178" i="3"/>
  <c r="BF178" i="3"/>
  <c r="T178" i="3"/>
  <c r="R178" i="3"/>
  <c r="P178" i="3"/>
  <c r="BI171" i="3"/>
  <c r="BH171" i="3"/>
  <c r="BG171" i="3"/>
  <c r="BF171" i="3"/>
  <c r="T171" i="3"/>
  <c r="R171" i="3"/>
  <c r="P171" i="3"/>
  <c r="BI169" i="3"/>
  <c r="BH169" i="3"/>
  <c r="BG169" i="3"/>
  <c r="BF169" i="3"/>
  <c r="T169" i="3"/>
  <c r="R169" i="3"/>
  <c r="P169" i="3"/>
  <c r="BI165" i="3"/>
  <c r="BH165" i="3"/>
  <c r="BG165" i="3"/>
  <c r="BF165" i="3"/>
  <c r="T165" i="3"/>
  <c r="R165" i="3"/>
  <c r="P165" i="3"/>
  <c r="BI159" i="3"/>
  <c r="BH159" i="3"/>
  <c r="BG159" i="3"/>
  <c r="BF159" i="3"/>
  <c r="T159" i="3"/>
  <c r="R159" i="3"/>
  <c r="P159" i="3"/>
  <c r="BI155" i="3"/>
  <c r="BH155" i="3"/>
  <c r="BG155" i="3"/>
  <c r="BF155" i="3"/>
  <c r="T155" i="3"/>
  <c r="R155" i="3"/>
  <c r="P155" i="3"/>
  <c r="BI151" i="3"/>
  <c r="BH151" i="3"/>
  <c r="BG151" i="3"/>
  <c r="BF151" i="3"/>
  <c r="T151" i="3"/>
  <c r="R151" i="3"/>
  <c r="P151" i="3"/>
  <c r="BI147" i="3"/>
  <c r="BH147" i="3"/>
  <c r="BG147" i="3"/>
  <c r="BF147" i="3"/>
  <c r="T147" i="3"/>
  <c r="R147" i="3"/>
  <c r="P147" i="3"/>
  <c r="BI142" i="3"/>
  <c r="BH142" i="3"/>
  <c r="BG142" i="3"/>
  <c r="BF142" i="3"/>
  <c r="T142" i="3"/>
  <c r="R142" i="3"/>
  <c r="P142" i="3"/>
  <c r="BI137" i="3"/>
  <c r="BH137" i="3"/>
  <c r="BG137" i="3"/>
  <c r="BF137" i="3"/>
  <c r="T137" i="3"/>
  <c r="R137" i="3"/>
  <c r="P137" i="3"/>
  <c r="BI133" i="3"/>
  <c r="BH133" i="3"/>
  <c r="BG133" i="3"/>
  <c r="BF133" i="3"/>
  <c r="T133" i="3"/>
  <c r="R133" i="3"/>
  <c r="P133" i="3"/>
  <c r="J127" i="3"/>
  <c r="J126" i="3"/>
  <c r="F126" i="3"/>
  <c r="F124" i="3"/>
  <c r="E122" i="3"/>
  <c r="J94" i="3"/>
  <c r="J93" i="3"/>
  <c r="F93" i="3"/>
  <c r="F91" i="3"/>
  <c r="E89" i="3"/>
  <c r="J20" i="3"/>
  <c r="E20" i="3"/>
  <c r="F127" i="3" s="1"/>
  <c r="J19" i="3"/>
  <c r="J14" i="3"/>
  <c r="J124" i="3"/>
  <c r="E7" i="3"/>
  <c r="E85" i="3" s="1"/>
  <c r="J39" i="2"/>
  <c r="J38" i="2"/>
  <c r="AY96" i="1" s="1"/>
  <c r="J37" i="2"/>
  <c r="AX96" i="1"/>
  <c r="BI159" i="2"/>
  <c r="BH159" i="2"/>
  <c r="BG159" i="2"/>
  <c r="BF159" i="2"/>
  <c r="BK159" i="2"/>
  <c r="J159" i="2" s="1"/>
  <c r="BE159" i="2" s="1"/>
  <c r="BI158" i="2"/>
  <c r="BH158" i="2"/>
  <c r="BG158" i="2"/>
  <c r="BF158" i="2"/>
  <c r="BK158" i="2"/>
  <c r="J158" i="2"/>
  <c r="BE158" i="2" s="1"/>
  <c r="BI157" i="2"/>
  <c r="BH157" i="2"/>
  <c r="BG157" i="2"/>
  <c r="BF157" i="2"/>
  <c r="BK157" i="2"/>
  <c r="J157" i="2" s="1"/>
  <c r="BE157" i="2" s="1"/>
  <c r="BI156" i="2"/>
  <c r="BH156" i="2"/>
  <c r="BG156" i="2"/>
  <c r="BF156" i="2"/>
  <c r="BK156" i="2"/>
  <c r="J156" i="2"/>
  <c r="BE156" i="2" s="1"/>
  <c r="BI155" i="2"/>
  <c r="BH155" i="2"/>
  <c r="BG155" i="2"/>
  <c r="BF155" i="2"/>
  <c r="BK155" i="2"/>
  <c r="J155" i="2" s="1"/>
  <c r="BE155" i="2" s="1"/>
  <c r="BI153" i="2"/>
  <c r="BH153" i="2"/>
  <c r="BG153" i="2"/>
  <c r="BF153" i="2"/>
  <c r="T153" i="2"/>
  <c r="T152" i="2"/>
  <c r="T151" i="2" s="1"/>
  <c r="R153" i="2"/>
  <c r="R152" i="2" s="1"/>
  <c r="R151" i="2" s="1"/>
  <c r="P153" i="2"/>
  <c r="P152" i="2" s="1"/>
  <c r="P151" i="2" s="1"/>
  <c r="BI150" i="2"/>
  <c r="BH150" i="2"/>
  <c r="BG150" i="2"/>
  <c r="BF150" i="2"/>
  <c r="T150" i="2"/>
  <c r="R150" i="2"/>
  <c r="P150" i="2"/>
  <c r="BI148" i="2"/>
  <c r="BH148" i="2"/>
  <c r="BG148" i="2"/>
  <c r="BF148" i="2"/>
  <c r="T148" i="2"/>
  <c r="R148" i="2"/>
  <c r="P148" i="2"/>
  <c r="BI147" i="2"/>
  <c r="BH147" i="2"/>
  <c r="BG147" i="2"/>
  <c r="BF147" i="2"/>
  <c r="T147" i="2"/>
  <c r="R147" i="2"/>
  <c r="P147" i="2"/>
  <c r="BI145" i="2"/>
  <c r="BH145" i="2"/>
  <c r="BG145" i="2"/>
  <c r="BF145" i="2"/>
  <c r="T145" i="2"/>
  <c r="T144" i="2"/>
  <c r="R145" i="2"/>
  <c r="R144" i="2"/>
  <c r="P145" i="2"/>
  <c r="P144" i="2"/>
  <c r="BI143" i="2"/>
  <c r="BH143" i="2"/>
  <c r="BG143" i="2"/>
  <c r="BF143" i="2"/>
  <c r="T143" i="2"/>
  <c r="R143" i="2"/>
  <c r="P143" i="2"/>
  <c r="BI142" i="2"/>
  <c r="BH142" i="2"/>
  <c r="BG142" i="2"/>
  <c r="BF142" i="2"/>
  <c r="T142" i="2"/>
  <c r="R142" i="2"/>
  <c r="P142" i="2"/>
  <c r="BI141" i="2"/>
  <c r="BH141" i="2"/>
  <c r="BG141" i="2"/>
  <c r="BF141" i="2"/>
  <c r="T141" i="2"/>
  <c r="R141" i="2"/>
  <c r="P141" i="2"/>
  <c r="BI139" i="2"/>
  <c r="BH139" i="2"/>
  <c r="BG139" i="2"/>
  <c r="BF139" i="2"/>
  <c r="T139" i="2"/>
  <c r="R139" i="2"/>
  <c r="P139" i="2"/>
  <c r="BI138" i="2"/>
  <c r="BH138" i="2"/>
  <c r="BG138" i="2"/>
  <c r="BF138" i="2"/>
  <c r="T138" i="2"/>
  <c r="R138" i="2"/>
  <c r="P138" i="2"/>
  <c r="BI131" i="2"/>
  <c r="BH131" i="2"/>
  <c r="BG131" i="2"/>
  <c r="BF131" i="2"/>
  <c r="T131" i="2"/>
  <c r="R131" i="2"/>
  <c r="P131" i="2"/>
  <c r="J125" i="2"/>
  <c r="J124" i="2"/>
  <c r="F124" i="2"/>
  <c r="F122" i="2"/>
  <c r="E120" i="2"/>
  <c r="J94" i="2"/>
  <c r="J93" i="2"/>
  <c r="F93" i="2"/>
  <c r="F91" i="2"/>
  <c r="E89" i="2"/>
  <c r="J20" i="2"/>
  <c r="E20" i="2"/>
  <c r="F125" i="2" s="1"/>
  <c r="J19" i="2"/>
  <c r="J14" i="2"/>
  <c r="E7" i="2"/>
  <c r="E116" i="2"/>
  <c r="L90" i="1"/>
  <c r="AM90" i="1"/>
  <c r="AM89" i="1"/>
  <c r="L89" i="1"/>
  <c r="AM87" i="1"/>
  <c r="L87" i="1"/>
  <c r="L85" i="1"/>
  <c r="L84" i="1"/>
  <c r="J138" i="2"/>
  <c r="J148" i="2"/>
  <c r="J153" i="2"/>
  <c r="BK355" i="3"/>
  <c r="J276" i="3"/>
  <c r="BK142" i="3"/>
  <c r="J325" i="3"/>
  <c r="BK245" i="3"/>
  <c r="J159" i="3"/>
  <c r="BK280" i="3"/>
  <c r="BK169" i="3"/>
  <c r="BK349" i="3"/>
  <c r="BK284" i="3"/>
  <c r="BK350" i="3"/>
  <c r="J291" i="3"/>
  <c r="BK258" i="3"/>
  <c r="J365" i="3"/>
  <c r="J245" i="3"/>
  <c r="J362" i="3"/>
  <c r="J293" i="3"/>
  <c r="BK203" i="3"/>
  <c r="BK137" i="3"/>
  <c r="J307" i="3"/>
  <c r="J137" i="3"/>
  <c r="BK146" i="4"/>
  <c r="BK138" i="4"/>
  <c r="BK359" i="5"/>
  <c r="J303" i="5"/>
  <c r="J185" i="5"/>
  <c r="BK253" i="5"/>
  <c r="J274" i="5"/>
  <c r="BK352" i="5"/>
  <c r="J256" i="5"/>
  <c r="BK179" i="5"/>
  <c r="BK289" i="5"/>
  <c r="J202" i="5"/>
  <c r="BK357" i="5"/>
  <c r="J218" i="5"/>
  <c r="J356" i="5"/>
  <c r="BK299" i="5"/>
  <c r="BK344" i="5"/>
  <c r="J312" i="5"/>
  <c r="J172" i="5"/>
  <c r="J153" i="6"/>
  <c r="J163" i="6"/>
  <c r="BK143" i="6"/>
  <c r="BK139" i="6"/>
  <c r="J123" i="6"/>
  <c r="J131" i="2"/>
  <c r="AS95" i="1"/>
  <c r="BK321" i="3"/>
  <c r="BK274" i="3"/>
  <c r="BK201" i="3"/>
  <c r="J337" i="3"/>
  <c r="J268" i="3"/>
  <c r="J169" i="3"/>
  <c r="J341" i="3"/>
  <c r="J220" i="3"/>
  <c r="J351" i="3"/>
  <c r="BK330" i="3"/>
  <c r="BK364" i="3"/>
  <c r="BK343" i="3"/>
  <c r="J262" i="3"/>
  <c r="J369" i="3"/>
  <c r="BK268" i="3"/>
  <c r="BK171" i="3"/>
  <c r="BK335" i="3"/>
  <c r="J238" i="3"/>
  <c r="J147" i="3"/>
  <c r="BK309" i="3"/>
  <c r="J178" i="3"/>
  <c r="BK143" i="4"/>
  <c r="BK141" i="4"/>
  <c r="J142" i="4"/>
  <c r="J327" i="5"/>
  <c r="J302" i="5"/>
  <c r="BK342" i="5"/>
  <c r="BK298" i="5"/>
  <c r="BK256" i="5"/>
  <c r="J347" i="5"/>
  <c r="BK229" i="5"/>
  <c r="BK138" i="5"/>
  <c r="BK246" i="5"/>
  <c r="J152" i="5"/>
  <c r="BK308" i="5"/>
  <c r="J170" i="5"/>
  <c r="J350" i="5"/>
  <c r="J229" i="5"/>
  <c r="BK160" i="5"/>
  <c r="BK325" i="5"/>
  <c r="J225" i="5"/>
  <c r="J151" i="6"/>
  <c r="BK127" i="6"/>
  <c r="J129" i="6"/>
  <c r="J135" i="6"/>
  <c r="BK138" i="6"/>
  <c r="BK123" i="6"/>
  <c r="BK148" i="2"/>
  <c r="J139" i="2"/>
  <c r="BK142" i="2"/>
  <c r="J142" i="2"/>
  <c r="J346" i="3"/>
  <c r="J284" i="3"/>
  <c r="J229" i="3"/>
  <c r="J348" i="3"/>
  <c r="J290" i="3"/>
  <c r="BK225" i="3"/>
  <c r="J342" i="3"/>
  <c r="J171" i="3"/>
  <c r="BK299" i="3"/>
  <c r="J349" i="3"/>
  <c r="J280" i="3"/>
  <c r="BK184" i="3"/>
  <c r="BK344" i="3"/>
  <c r="J184" i="3"/>
  <c r="BK354" i="3"/>
  <c r="BK244" i="3"/>
  <c r="BK159" i="3"/>
  <c r="BK345" i="3"/>
  <c r="BK247" i="3"/>
  <c r="J154" i="4"/>
  <c r="J139" i="4"/>
  <c r="J131" i="4"/>
  <c r="J148" i="4"/>
  <c r="BK345" i="5"/>
  <c r="BK238" i="5"/>
  <c r="BK353" i="5"/>
  <c r="J298" i="5"/>
  <c r="BK269" i="5"/>
  <c r="BK335" i="5"/>
  <c r="BK214" i="5"/>
  <c r="BK274" i="5"/>
  <c r="J210" i="5"/>
  <c r="J345" i="5"/>
  <c r="J284" i="5"/>
  <c r="J195" i="5"/>
  <c r="J357" i="5"/>
  <c r="BK300" i="5"/>
  <c r="BK356" i="5"/>
  <c r="J254" i="5"/>
  <c r="J206" i="5"/>
  <c r="BK129" i="6"/>
  <c r="BK125" i="6"/>
  <c r="BK159" i="6"/>
  <c r="BK155" i="6"/>
  <c r="J155" i="6"/>
  <c r="J150" i="2"/>
  <c r="BK141" i="2"/>
  <c r="J143" i="2"/>
  <c r="BK362" i="3"/>
  <c r="J294" i="3"/>
  <c r="BK242" i="3"/>
  <c r="BK147" i="3"/>
  <c r="J286" i="3"/>
  <c r="BK220" i="3"/>
  <c r="BK357" i="3"/>
  <c r="BK305" i="3"/>
  <c r="BK217" i="3"/>
  <c r="J364" i="3"/>
  <c r="J335" i="3"/>
  <c r="BK155" i="3"/>
  <c r="BK307" i="3"/>
  <c r="J270" i="3"/>
  <c r="BK361" i="3"/>
  <c r="BK238" i="3"/>
  <c r="BK365" i="3"/>
  <c r="BK266" i="3"/>
  <c r="BK165" i="3"/>
  <c r="BK270" i="3"/>
  <c r="BK150" i="4"/>
  <c r="BK154" i="4"/>
  <c r="J149" i="4"/>
  <c r="BK149" i="4"/>
  <c r="BK347" i="5"/>
  <c r="J304" i="5"/>
  <c r="J191" i="5"/>
  <c r="J330" i="5"/>
  <c r="BK294" i="5"/>
  <c r="J204" i="5"/>
  <c r="J301" i="5"/>
  <c r="BK210" i="5"/>
  <c r="J294" i="5"/>
  <c r="J160" i="5"/>
  <c r="BK327" i="5"/>
  <c r="BK225" i="5"/>
  <c r="J148" i="5"/>
  <c r="BK301" i="5"/>
  <c r="BK204" i="5"/>
  <c r="BK337" i="5"/>
  <c r="J246" i="5"/>
  <c r="J159" i="6"/>
  <c r="J139" i="6"/>
  <c r="BK161" i="6"/>
  <c r="J121" i="6"/>
  <c r="J145" i="6"/>
  <c r="BK133" i="6"/>
  <c r="J127" i="6"/>
  <c r="BK143" i="2"/>
  <c r="BK145" i="2"/>
  <c r="BK139" i="2"/>
  <c r="J330" i="3"/>
  <c r="BK290" i="3"/>
  <c r="J203" i="3"/>
  <c r="J343" i="3"/>
  <c r="J274" i="3"/>
  <c r="BK205" i="3"/>
  <c r="BK317" i="3"/>
  <c r="BK267" i="3"/>
  <c r="J368" i="3"/>
  <c r="BK348" i="3"/>
  <c r="BK190" i="3"/>
  <c r="J357" i="3"/>
  <c r="BK292" i="3"/>
  <c r="J234" i="3"/>
  <c r="J345" i="3"/>
  <c r="J244" i="3"/>
  <c r="BK358" i="3"/>
  <c r="J258" i="3"/>
  <c r="J201" i="3"/>
  <c r="J155" i="3"/>
  <c r="BK342" i="3"/>
  <c r="J225" i="3"/>
  <c r="BK142" i="4"/>
  <c r="J150" i="4"/>
  <c r="BK319" i="5"/>
  <c r="BK245" i="5"/>
  <c r="J343" i="5"/>
  <c r="BK234" i="5"/>
  <c r="J244" i="5"/>
  <c r="J325" i="5"/>
  <c r="BK247" i="5"/>
  <c r="J156" i="5"/>
  <c r="J179" i="5"/>
  <c r="BK350" i="5"/>
  <c r="J252" i="5"/>
  <c r="BK156" i="5"/>
  <c r="J352" i="5"/>
  <c r="BK206" i="5"/>
  <c r="J359" i="5"/>
  <c r="J299" i="5"/>
  <c r="BK218" i="5"/>
  <c r="BK157" i="6"/>
  <c r="J131" i="6"/>
  <c r="BK131" i="6"/>
  <c r="BK142" i="6"/>
  <c r="J161" i="6"/>
  <c r="BK153" i="6"/>
  <c r="BK150" i="2"/>
  <c r="BK138" i="2"/>
  <c r="BK368" i="3"/>
  <c r="J317" i="3"/>
  <c r="J267" i="3"/>
  <c r="BK351" i="3"/>
  <c r="BK293" i="3"/>
  <c r="J209" i="3"/>
  <c r="BK313" i="3"/>
  <c r="J253" i="3"/>
  <c r="BK360" i="3"/>
  <c r="J305" i="3"/>
  <c r="J142" i="3"/>
  <c r="BK294" i="3"/>
  <c r="J165" i="3"/>
  <c r="J321" i="3"/>
  <c r="BK178" i="3"/>
  <c r="BK337" i="3"/>
  <c r="J213" i="3"/>
  <c r="BK346" i="3"/>
  <c r="BK246" i="3"/>
  <c r="J146" i="4"/>
  <c r="BK139" i="4"/>
  <c r="J141" i="4"/>
  <c r="J308" i="5"/>
  <c r="BK221" i="5"/>
  <c r="J337" i="5"/>
  <c r="J214" i="5"/>
  <c r="BK242" i="5"/>
  <c r="J319" i="5"/>
  <c r="BK254" i="5"/>
  <c r="J134" i="5"/>
  <c r="J238" i="5"/>
  <c r="J143" i="5"/>
  <c r="J279" i="5"/>
  <c r="BK202" i="5"/>
  <c r="BK134" i="5"/>
  <c r="BK304" i="5"/>
  <c r="BK185" i="5"/>
  <c r="J335" i="5"/>
  <c r="BK244" i="5"/>
  <c r="BK191" i="5"/>
  <c r="BK121" i="6"/>
  <c r="BK163" i="6"/>
  <c r="BK145" i="6"/>
  <c r="J133" i="6"/>
  <c r="J157" i="6"/>
  <c r="BK135" i="6"/>
  <c r="J145" i="2"/>
  <c r="J147" i="2"/>
  <c r="BK147" i="2"/>
  <c r="AS98" i="1"/>
  <c r="BK234" i="3"/>
  <c r="J358" i="3"/>
  <c r="J313" i="3"/>
  <c r="J242" i="3"/>
  <c r="BK151" i="3"/>
  <c r="BK291" i="3"/>
  <c r="BK213" i="3"/>
  <c r="J350" i="3"/>
  <c r="J309" i="3"/>
  <c r="J151" i="3"/>
  <c r="J347" i="3"/>
  <c r="J266" i="3"/>
  <c r="J133" i="3"/>
  <c r="J194" i="3"/>
  <c r="J360" i="3"/>
  <c r="BK262" i="3"/>
  <c r="BK194" i="3"/>
  <c r="BK341" i="3"/>
  <c r="J205" i="3"/>
  <c r="BK145" i="4"/>
  <c r="J138" i="4"/>
  <c r="BK131" i="4"/>
  <c r="J348" i="5"/>
  <c r="J269" i="5"/>
  <c r="J344" i="5"/>
  <c r="J221" i="5"/>
  <c r="BK252" i="5"/>
  <c r="BK302" i="5"/>
  <c r="J245" i="5"/>
  <c r="J253" i="5"/>
  <c r="BK148" i="5"/>
  <c r="BK330" i="5"/>
  <c r="J242" i="5"/>
  <c r="BK172" i="5"/>
  <c r="BK343" i="5"/>
  <c r="BK284" i="5"/>
  <c r="BK348" i="5"/>
  <c r="BK279" i="5"/>
  <c r="J138" i="5"/>
  <c r="BK141" i="6"/>
  <c r="J149" i="6"/>
  <c r="J143" i="6"/>
  <c r="J142" i="6"/>
  <c r="J125" i="6"/>
  <c r="BK153" i="2"/>
  <c r="BK131" i="2"/>
  <c r="J141" i="2"/>
  <c r="J354" i="3"/>
  <c r="J246" i="3"/>
  <c r="J355" i="3"/>
  <c r="J299" i="3"/>
  <c r="BK253" i="3"/>
  <c r="J344" i="3"/>
  <c r="J292" i="3"/>
  <c r="BK133" i="3"/>
  <c r="BK347" i="3"/>
  <c r="BK229" i="3"/>
  <c r="J361" i="3"/>
  <c r="BK286" i="3"/>
  <c r="J217" i="3"/>
  <c r="J247" i="3"/>
  <c r="BK369" i="3"/>
  <c r="BK276" i="3"/>
  <c r="J190" i="3"/>
  <c r="BK325" i="3"/>
  <c r="BK209" i="3"/>
  <c r="BK148" i="4"/>
  <c r="J143" i="4"/>
  <c r="J145" i="4"/>
  <c r="BK152" i="5"/>
  <c r="BK303" i="5"/>
  <c r="J289" i="5"/>
  <c r="J353" i="5"/>
  <c r="BK265" i="5"/>
  <c r="BK166" i="5"/>
  <c r="J247" i="5"/>
  <c r="J166" i="5"/>
  <c r="J342" i="5"/>
  <c r="J234" i="5"/>
  <c r="BK143" i="5"/>
  <c r="BK312" i="5"/>
  <c r="J265" i="5"/>
  <c r="BK170" i="5"/>
  <c r="J300" i="5"/>
  <c r="BK195" i="5"/>
  <c r="BK147" i="6"/>
  <c r="J138" i="6"/>
  <c r="J147" i="6"/>
  <c r="BK151" i="6"/>
  <c r="BK149" i="6"/>
  <c r="J141" i="6"/>
  <c r="R140" i="2" l="1"/>
  <c r="T132" i="3"/>
  <c r="R257" i="3"/>
  <c r="P353" i="3"/>
  <c r="T130" i="4"/>
  <c r="P147" i="4"/>
  <c r="T133" i="5"/>
  <c r="P220" i="5"/>
  <c r="P329" i="5"/>
  <c r="P355" i="5"/>
  <c r="P354" i="5" s="1"/>
  <c r="P130" i="2"/>
  <c r="P146" i="2"/>
  <c r="BK219" i="3"/>
  <c r="J219" i="3" s="1"/>
  <c r="J101" i="3" s="1"/>
  <c r="R329" i="3"/>
  <c r="R363" i="3"/>
  <c r="BK220" i="5"/>
  <c r="J220" i="5" s="1"/>
  <c r="J101" i="5" s="1"/>
  <c r="T329" i="5"/>
  <c r="T351" i="5"/>
  <c r="T130" i="2"/>
  <c r="T146" i="2"/>
  <c r="T257" i="3"/>
  <c r="T353" i="3"/>
  <c r="BK370" i="3"/>
  <c r="J370" i="3" s="1"/>
  <c r="J108" i="3" s="1"/>
  <c r="R140" i="4"/>
  <c r="T144" i="4"/>
  <c r="BK155" i="4"/>
  <c r="J155" i="4"/>
  <c r="J106" i="4"/>
  <c r="T251" i="5"/>
  <c r="T341" i="5"/>
  <c r="T355" i="5"/>
  <c r="T354" i="5" s="1"/>
  <c r="BK120" i="6"/>
  <c r="J120" i="6" s="1"/>
  <c r="J97" i="6" s="1"/>
  <c r="P137" i="6"/>
  <c r="BK130" i="2"/>
  <c r="J130" i="2" s="1"/>
  <c r="J100" i="2" s="1"/>
  <c r="BK146" i="2"/>
  <c r="J146" i="2"/>
  <c r="J103" i="2" s="1"/>
  <c r="BK132" i="3"/>
  <c r="J132" i="3" s="1"/>
  <c r="J100" i="3" s="1"/>
  <c r="P219" i="3"/>
  <c r="T329" i="3"/>
  <c r="T363" i="3"/>
  <c r="R367" i="3"/>
  <c r="R366" i="3" s="1"/>
  <c r="BK140" i="4"/>
  <c r="J140" i="4" s="1"/>
  <c r="J101" i="4" s="1"/>
  <c r="R147" i="4"/>
  <c r="R133" i="5"/>
  <c r="R220" i="5"/>
  <c r="BK329" i="5"/>
  <c r="J329" i="5" s="1"/>
  <c r="J103" i="5" s="1"/>
  <c r="BK351" i="5"/>
  <c r="J351" i="5" s="1"/>
  <c r="J105" i="5" s="1"/>
  <c r="BK360" i="5"/>
  <c r="J360" i="5" s="1"/>
  <c r="J109" i="5" s="1"/>
  <c r="R120" i="6"/>
  <c r="BK164" i="6"/>
  <c r="J164" i="6" s="1"/>
  <c r="J99" i="6" s="1"/>
  <c r="R130" i="2"/>
  <c r="R129" i="2"/>
  <c r="R128" i="2" s="1"/>
  <c r="R146" i="2"/>
  <c r="R132" i="3"/>
  <c r="P257" i="3"/>
  <c r="BK353" i="3"/>
  <c r="J353" i="3" s="1"/>
  <c r="J104" i="3" s="1"/>
  <c r="BK367" i="3"/>
  <c r="J367" i="3" s="1"/>
  <c r="J107" i="3" s="1"/>
  <c r="BK130" i="4"/>
  <c r="J130" i="4" s="1"/>
  <c r="J100" i="4" s="1"/>
  <c r="T140" i="4"/>
  <c r="BK147" i="4"/>
  <c r="J147" i="4" s="1"/>
  <c r="J103" i="4" s="1"/>
  <c r="BK251" i="5"/>
  <c r="J251" i="5" s="1"/>
  <c r="J102" i="5" s="1"/>
  <c r="BK341" i="5"/>
  <c r="J341" i="5" s="1"/>
  <c r="J104" i="5" s="1"/>
  <c r="P351" i="5"/>
  <c r="P120" i="6"/>
  <c r="P119" i="6"/>
  <c r="AU101" i="1" s="1"/>
  <c r="T120" i="6"/>
  <c r="T140" i="2"/>
  <c r="R219" i="3"/>
  <c r="P329" i="3"/>
  <c r="P363" i="3"/>
  <c r="T367" i="3"/>
  <c r="T366" i="3"/>
  <c r="P140" i="4"/>
  <c r="T147" i="4"/>
  <c r="P133" i="5"/>
  <c r="T220" i="5"/>
  <c r="R341" i="5"/>
  <c r="R355" i="5"/>
  <c r="R354" i="5" s="1"/>
  <c r="R137" i="6"/>
  <c r="P140" i="2"/>
  <c r="BK154" i="2"/>
  <c r="J154" i="2" s="1"/>
  <c r="J106" i="2" s="1"/>
  <c r="BK257" i="3"/>
  <c r="J257" i="3" s="1"/>
  <c r="J102" i="3" s="1"/>
  <c r="R353" i="3"/>
  <c r="P367" i="3"/>
  <c r="P366" i="3"/>
  <c r="R130" i="4"/>
  <c r="R144" i="4"/>
  <c r="R251" i="5"/>
  <c r="P341" i="5"/>
  <c r="BK355" i="5"/>
  <c r="J355" i="5" s="1"/>
  <c r="J107" i="5" s="1"/>
  <c r="T137" i="6"/>
  <c r="BK140" i="2"/>
  <c r="J140" i="2" s="1"/>
  <c r="J101" i="2" s="1"/>
  <c r="P132" i="3"/>
  <c r="P131" i="3" s="1"/>
  <c r="P130" i="3" s="1"/>
  <c r="AU97" i="1" s="1"/>
  <c r="T219" i="3"/>
  <c r="BK329" i="3"/>
  <c r="J329" i="3" s="1"/>
  <c r="J103" i="3" s="1"/>
  <c r="BK363" i="3"/>
  <c r="J363" i="3" s="1"/>
  <c r="J105" i="3" s="1"/>
  <c r="P130" i="4"/>
  <c r="BK144" i="4"/>
  <c r="J144" i="4" s="1"/>
  <c r="J102" i="4" s="1"/>
  <c r="P144" i="4"/>
  <c r="BK133" i="5"/>
  <c r="J133" i="5" s="1"/>
  <c r="J100" i="5" s="1"/>
  <c r="P251" i="5"/>
  <c r="R329" i="5"/>
  <c r="R351" i="5"/>
  <c r="BK137" i="6"/>
  <c r="J137" i="6" s="1"/>
  <c r="J98" i="6" s="1"/>
  <c r="BK152" i="2"/>
  <c r="J152" i="2" s="1"/>
  <c r="J105" i="2" s="1"/>
  <c r="BK153" i="4"/>
  <c r="J153" i="4" s="1"/>
  <c r="J105" i="4" s="1"/>
  <c r="BK358" i="5"/>
  <c r="J358" i="5" s="1"/>
  <c r="J108" i="5" s="1"/>
  <c r="BK144" i="2"/>
  <c r="J144" i="2" s="1"/>
  <c r="J102" i="2" s="1"/>
  <c r="E109" i="6"/>
  <c r="BE131" i="6"/>
  <c r="BE143" i="6"/>
  <c r="BE159" i="6"/>
  <c r="J89" i="6"/>
  <c r="F116" i="6"/>
  <c r="BE153" i="6"/>
  <c r="BE133" i="6"/>
  <c r="BE129" i="6"/>
  <c r="BE135" i="6"/>
  <c r="BE138" i="6"/>
  <c r="BE142" i="6"/>
  <c r="BE147" i="6"/>
  <c r="BE157" i="6"/>
  <c r="BE163" i="6"/>
  <c r="BE121" i="6"/>
  <c r="BE127" i="6"/>
  <c r="BE139" i="6"/>
  <c r="BE141" i="6"/>
  <c r="BE149" i="6"/>
  <c r="BE151" i="6"/>
  <c r="BE123" i="6"/>
  <c r="BE125" i="6"/>
  <c r="BE145" i="6"/>
  <c r="BE155" i="6"/>
  <c r="BE161" i="6"/>
  <c r="BE160" i="5"/>
  <c r="BE166" i="5"/>
  <c r="BE170" i="5"/>
  <c r="BE179" i="5"/>
  <c r="BE185" i="5"/>
  <c r="BE229" i="5"/>
  <c r="BE298" i="5"/>
  <c r="BE308" i="5"/>
  <c r="BE319" i="5"/>
  <c r="BE327" i="5"/>
  <c r="BE330" i="5"/>
  <c r="BE343" i="5"/>
  <c r="BE347" i="5"/>
  <c r="BE202" i="5"/>
  <c r="BE218" i="5"/>
  <c r="BE242" i="5"/>
  <c r="BE253" i="5"/>
  <c r="BE274" i="5"/>
  <c r="BE294" i="5"/>
  <c r="BE303" i="5"/>
  <c r="BE348" i="5"/>
  <c r="BE359" i="5"/>
  <c r="E119" i="5"/>
  <c r="BE304" i="5"/>
  <c r="BE325" i="5"/>
  <c r="BE353" i="5"/>
  <c r="BE234" i="5"/>
  <c r="BE245" i="5"/>
  <c r="BE254" i="5"/>
  <c r="BE256" i="5"/>
  <c r="J91" i="5"/>
  <c r="BE148" i="5"/>
  <c r="BE221" i="5"/>
  <c r="BE238" i="5"/>
  <c r="BE269" i="5"/>
  <c r="BE342" i="5"/>
  <c r="BE345" i="5"/>
  <c r="BE350" i="5"/>
  <c r="F94" i="5"/>
  <c r="BE138" i="5"/>
  <c r="BE152" i="5"/>
  <c r="BE156" i="5"/>
  <c r="BE191" i="5"/>
  <c r="BE195" i="5"/>
  <c r="BE214" i="5"/>
  <c r="BE225" i="5"/>
  <c r="BE134" i="5"/>
  <c r="BE143" i="5"/>
  <c r="BE244" i="5"/>
  <c r="BE246" i="5"/>
  <c r="BE247" i="5"/>
  <c r="BE265" i="5"/>
  <c r="BE279" i="5"/>
  <c r="BE300" i="5"/>
  <c r="BE302" i="5"/>
  <c r="BE335" i="5"/>
  <c r="BE356" i="5"/>
  <c r="BE172" i="5"/>
  <c r="BE204" i="5"/>
  <c r="BE206" i="5"/>
  <c r="BE210" i="5"/>
  <c r="BE252" i="5"/>
  <c r="BE284" i="5"/>
  <c r="BE289" i="5"/>
  <c r="BE299" i="5"/>
  <c r="BE301" i="5"/>
  <c r="BE312" i="5"/>
  <c r="BE337" i="5"/>
  <c r="BE344" i="5"/>
  <c r="BE352" i="5"/>
  <c r="BE357" i="5"/>
  <c r="BE138" i="4"/>
  <c r="BE143" i="4"/>
  <c r="BE150" i="4"/>
  <c r="J91" i="4"/>
  <c r="BE141" i="4"/>
  <c r="BE146" i="4"/>
  <c r="BE154" i="4"/>
  <c r="BE142" i="4"/>
  <c r="BE145" i="4"/>
  <c r="BE148" i="4"/>
  <c r="F94" i="4"/>
  <c r="BE131" i="4"/>
  <c r="BE139" i="4"/>
  <c r="BE149" i="4"/>
  <c r="F94" i="3"/>
  <c r="BE155" i="3"/>
  <c r="BE171" i="3"/>
  <c r="BE203" i="3"/>
  <c r="BE213" i="3"/>
  <c r="BE238" i="3"/>
  <c r="BE253" i="3"/>
  <c r="BE280" i="3"/>
  <c r="BE284" i="3"/>
  <c r="BE293" i="3"/>
  <c r="J91" i="3"/>
  <c r="BE133" i="3"/>
  <c r="BE220" i="3"/>
  <c r="BE229" i="3"/>
  <c r="BE246" i="3"/>
  <c r="BE247" i="3"/>
  <c r="BE290" i="3"/>
  <c r="BE292" i="3"/>
  <c r="BE294" i="3"/>
  <c r="BE344" i="3"/>
  <c r="BE348" i="3"/>
  <c r="E118" i="3"/>
  <c r="BE137" i="3"/>
  <c r="BE147" i="3"/>
  <c r="BE151" i="3"/>
  <c r="BE266" i="3"/>
  <c r="BE286" i="3"/>
  <c r="BE291" i="3"/>
  <c r="BE299" i="3"/>
  <c r="BE325" i="3"/>
  <c r="BE341" i="3"/>
  <c r="BE342" i="3"/>
  <c r="BE347" i="3"/>
  <c r="BE142" i="3"/>
  <c r="BE201" i="3"/>
  <c r="BE267" i="3"/>
  <c r="BE274" i="3"/>
  <c r="BE317" i="3"/>
  <c r="BE330" i="3"/>
  <c r="BE335" i="3"/>
  <c r="BE337" i="3"/>
  <c r="BE345" i="3"/>
  <c r="BE178" i="3"/>
  <c r="BE242" i="3"/>
  <c r="BE245" i="3"/>
  <c r="BE270" i="3"/>
  <c r="BE276" i="3"/>
  <c r="BE307" i="3"/>
  <c r="BE321" i="3"/>
  <c r="BE354" i="3"/>
  <c r="BE355" i="3"/>
  <c r="BE357" i="3"/>
  <c r="BE362" i="3"/>
  <c r="BE184" i="3"/>
  <c r="BE225" i="3"/>
  <c r="BE234" i="3"/>
  <c r="BE262" i="3"/>
  <c r="BE309" i="3"/>
  <c r="BE349" i="3"/>
  <c r="BE350" i="3"/>
  <c r="BE364" i="3"/>
  <c r="BE365" i="3"/>
  <c r="BE368" i="3"/>
  <c r="BE369" i="3"/>
  <c r="BE190" i="3"/>
  <c r="BE205" i="3"/>
  <c r="BE244" i="3"/>
  <c r="BE258" i="3"/>
  <c r="BE346" i="3"/>
  <c r="BE159" i="3"/>
  <c r="BE165" i="3"/>
  <c r="BE169" i="3"/>
  <c r="BE194" i="3"/>
  <c r="BE209" i="3"/>
  <c r="BE217" i="3"/>
  <c r="BE268" i="3"/>
  <c r="BE305" i="3"/>
  <c r="BE313" i="3"/>
  <c r="BE343" i="3"/>
  <c r="BE351" i="3"/>
  <c r="BE358" i="3"/>
  <c r="BE360" i="3"/>
  <c r="BE361" i="3"/>
  <c r="J91" i="2"/>
  <c r="E85" i="2"/>
  <c r="BE131" i="2"/>
  <c r="BE138" i="2"/>
  <c r="BE139" i="2"/>
  <c r="BE153" i="2"/>
  <c r="BE145" i="2"/>
  <c r="F94" i="2"/>
  <c r="BE141" i="2"/>
  <c r="BE142" i="2"/>
  <c r="BE143" i="2"/>
  <c r="BE147" i="2"/>
  <c r="BE148" i="2"/>
  <c r="BE150" i="2"/>
  <c r="F38" i="3"/>
  <c r="BC97" i="1" s="1"/>
  <c r="F36" i="6"/>
  <c r="BC101" i="1" s="1"/>
  <c r="F39" i="2"/>
  <c r="BD96" i="1" s="1"/>
  <c r="F38" i="4"/>
  <c r="BC99" i="1" s="1"/>
  <c r="F37" i="4"/>
  <c r="BB99" i="1" s="1"/>
  <c r="F39" i="5"/>
  <c r="BD100" i="1" s="1"/>
  <c r="F37" i="2"/>
  <c r="BB96" i="1" s="1"/>
  <c r="F39" i="3"/>
  <c r="BD97" i="1" s="1"/>
  <c r="F36" i="5"/>
  <c r="BA100" i="1" s="1"/>
  <c r="F36" i="3"/>
  <c r="BA97" i="1" s="1"/>
  <c r="J34" i="6"/>
  <c r="AW101" i="1" s="1"/>
  <c r="F37" i="6"/>
  <c r="BD101" i="1" s="1"/>
  <c r="AS94" i="1"/>
  <c r="F37" i="3"/>
  <c r="BB97" i="1" s="1"/>
  <c r="F35" i="6"/>
  <c r="BB101" i="1" s="1"/>
  <c r="F34" i="6"/>
  <c r="BA101" i="1" s="1"/>
  <c r="F38" i="2"/>
  <c r="BC96" i="1" s="1"/>
  <c r="J36" i="4"/>
  <c r="AW99" i="1" s="1"/>
  <c r="J36" i="5"/>
  <c r="AW100" i="1" s="1"/>
  <c r="J36" i="2"/>
  <c r="AW96" i="1" s="1"/>
  <c r="J36" i="3"/>
  <c r="AW97" i="1" s="1"/>
  <c r="F37" i="5"/>
  <c r="BB100" i="1" s="1"/>
  <c r="F36" i="2"/>
  <c r="BA96" i="1" s="1"/>
  <c r="F36" i="4"/>
  <c r="BA99" i="1" s="1"/>
  <c r="F39" i="4"/>
  <c r="BD99" i="1" s="1"/>
  <c r="F38" i="5"/>
  <c r="BC100" i="1" s="1"/>
  <c r="BK354" i="5" l="1"/>
  <c r="J354" i="5" s="1"/>
  <c r="J106" i="5" s="1"/>
  <c r="BK129" i="4"/>
  <c r="J129" i="4" s="1"/>
  <c r="J99" i="4" s="1"/>
  <c r="BK129" i="2"/>
  <c r="J129" i="2" s="1"/>
  <c r="J99" i="2" s="1"/>
  <c r="P129" i="4"/>
  <c r="P128" i="4"/>
  <c r="AU99" i="1" s="1"/>
  <c r="R131" i="3"/>
  <c r="R130" i="3" s="1"/>
  <c r="R129" i="4"/>
  <c r="R128" i="4" s="1"/>
  <c r="T119" i="6"/>
  <c r="P129" i="2"/>
  <c r="P128" i="2"/>
  <c r="AU96" i="1" s="1"/>
  <c r="AU95" i="1" s="1"/>
  <c r="T129" i="4"/>
  <c r="T128" i="4"/>
  <c r="R119" i="6"/>
  <c r="T132" i="5"/>
  <c r="T131" i="5"/>
  <c r="R132" i="5"/>
  <c r="R131" i="5"/>
  <c r="P132" i="5"/>
  <c r="P131" i="5"/>
  <c r="AU100" i="1"/>
  <c r="T129" i="2"/>
  <c r="T128" i="2" s="1"/>
  <c r="T131" i="3"/>
  <c r="T130" i="3" s="1"/>
  <c r="BK132" i="5"/>
  <c r="J132" i="5" s="1"/>
  <c r="J99" i="5" s="1"/>
  <c r="BK366" i="3"/>
  <c r="J366" i="3" s="1"/>
  <c r="J106" i="3" s="1"/>
  <c r="BK151" i="2"/>
  <c r="J151" i="2" s="1"/>
  <c r="J104" i="2" s="1"/>
  <c r="BK131" i="3"/>
  <c r="J131" i="3" s="1"/>
  <c r="J99" i="3" s="1"/>
  <c r="BK152" i="4"/>
  <c r="BK119" i="6"/>
  <c r="J119" i="6" s="1"/>
  <c r="J30" i="6" s="1"/>
  <c r="AG101" i="1" s="1"/>
  <c r="F35" i="3"/>
  <c r="AZ97" i="1" s="1"/>
  <c r="J35" i="2"/>
  <c r="AV96" i="1" s="1"/>
  <c r="AT96" i="1" s="1"/>
  <c r="BA98" i="1"/>
  <c r="AW98" i="1" s="1"/>
  <c r="J35" i="5"/>
  <c r="AV100" i="1" s="1"/>
  <c r="AT100" i="1" s="1"/>
  <c r="BB95" i="1"/>
  <c r="AX95" i="1" s="1"/>
  <c r="F35" i="4"/>
  <c r="AZ99" i="1" s="1"/>
  <c r="J35" i="3"/>
  <c r="AV97" i="1" s="1"/>
  <c r="AT97" i="1" s="1"/>
  <c r="BD95" i="1"/>
  <c r="J35" i="4"/>
  <c r="AV99" i="1" s="1"/>
  <c r="AT99" i="1" s="1"/>
  <c r="BC95" i="1"/>
  <c r="BA95" i="1"/>
  <c r="BC98" i="1"/>
  <c r="AY98" i="1" s="1"/>
  <c r="BD98" i="1"/>
  <c r="F33" i="6"/>
  <c r="AZ101" i="1" s="1"/>
  <c r="F35" i="2"/>
  <c r="AZ96" i="1" s="1"/>
  <c r="BB98" i="1"/>
  <c r="AX98" i="1" s="1"/>
  <c r="J33" i="6"/>
  <c r="AV101" i="1" s="1"/>
  <c r="AT101" i="1" s="1"/>
  <c r="F35" i="5"/>
  <c r="AZ100" i="1" s="1"/>
  <c r="AN101" i="1" l="1"/>
  <c r="BK128" i="4"/>
  <c r="J128" i="4" s="1"/>
  <c r="J32" i="4" s="1"/>
  <c r="AG99" i="1" s="1"/>
  <c r="AN99" i="1" s="1"/>
  <c r="BK128" i="2"/>
  <c r="J128" i="2" s="1"/>
  <c r="J98" i="2" s="1"/>
  <c r="J152" i="4"/>
  <c r="J104" i="4" s="1"/>
  <c r="BK131" i="5"/>
  <c r="J131" i="5" s="1"/>
  <c r="J32" i="5" s="1"/>
  <c r="AG100" i="1" s="1"/>
  <c r="AN100" i="1" s="1"/>
  <c r="BK130" i="3"/>
  <c r="J130" i="3" s="1"/>
  <c r="J98" i="3" s="1"/>
  <c r="J96" i="6"/>
  <c r="J39" i="6"/>
  <c r="AU98" i="1"/>
  <c r="BD94" i="1"/>
  <c r="W33" i="1" s="1"/>
  <c r="AZ95" i="1"/>
  <c r="AW95" i="1"/>
  <c r="BA94" i="1"/>
  <c r="AW94" i="1" s="1"/>
  <c r="AK30" i="1" s="1"/>
  <c r="AZ98" i="1"/>
  <c r="AV98" i="1" s="1"/>
  <c r="AT98" i="1" s="1"/>
  <c r="AY95" i="1"/>
  <c r="BC94" i="1"/>
  <c r="W32" i="1" s="1"/>
  <c r="BB94" i="1"/>
  <c r="AX94" i="1" s="1"/>
  <c r="J41" i="5" l="1"/>
  <c r="J41" i="4"/>
  <c r="AG98" i="1"/>
  <c r="AN98" i="1" s="1"/>
  <c r="J98" i="4"/>
  <c r="J32" i="2"/>
  <c r="AG96" i="1" s="1"/>
  <c r="AN96" i="1" s="1"/>
  <c r="J98" i="5"/>
  <c r="AU94" i="1"/>
  <c r="J32" i="3"/>
  <c r="AG97" i="1" s="1"/>
  <c r="W30" i="1"/>
  <c r="AZ94" i="1"/>
  <c r="W29" i="1" s="1"/>
  <c r="AV95" i="1"/>
  <c r="AT95" i="1" s="1"/>
  <c r="AY94" i="1"/>
  <c r="W31" i="1"/>
  <c r="AG95" i="1" l="1"/>
  <c r="AG94" i="1" s="1"/>
  <c r="AK26" i="1" s="1"/>
  <c r="J41" i="2"/>
  <c r="J41" i="3"/>
  <c r="AN97" i="1"/>
  <c r="AV94" i="1"/>
  <c r="AK29" i="1" s="1"/>
  <c r="AN95" i="1" l="1"/>
  <c r="AK35" i="1"/>
  <c r="AT94" i="1"/>
  <c r="AN94" i="1" l="1"/>
</calcChain>
</file>

<file path=xl/sharedStrings.xml><?xml version="1.0" encoding="utf-8"?>
<sst xmlns="http://schemas.openxmlformats.org/spreadsheetml/2006/main" count="7989" uniqueCount="954">
  <si>
    <t>Export Komplet</t>
  </si>
  <si>
    <t/>
  </si>
  <si>
    <t>2.0</t>
  </si>
  <si>
    <t>ZAMOK</t>
  </si>
  <si>
    <t>False</t>
  </si>
  <si>
    <t>{adcc97f4-5feb-4efa-a0fc-1a1e1463b9ed}</t>
  </si>
  <si>
    <t>0,01</t>
  </si>
  <si>
    <t>21</t>
  </si>
  <si>
    <t>15</t>
  </si>
  <si>
    <t>REKAPITULACE STAVBY</t>
  </si>
  <si>
    <t>v ---  níže se nacházejí doplnkové a pomocné údaje k sestavám  --- v</t>
  </si>
  <si>
    <t>Návod na vyplnění</t>
  </si>
  <si>
    <t>0,001</t>
  </si>
  <si>
    <t>Kód:</t>
  </si>
  <si>
    <t>23</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</si>
  <si>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</si>
  <si>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</si>
  <si>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Modernizace tramvajové tratě Vídeňská, úsek Moravanské lány - Modřice</t>
  </si>
  <si>
    <t>KSO:</t>
  </si>
  <si>
    <t>CC-CZ:</t>
  </si>
  <si>
    <t>Místo:</t>
  </si>
  <si>
    <t>ulice Vídeňská, Brno</t>
  </si>
  <si>
    <t>Datum:</t>
  </si>
  <si>
    <t>19. 10. 2023</t>
  </si>
  <si>
    <t>Zadavatel:</t>
  </si>
  <si>
    <t>IČ:</t>
  </si>
  <si>
    <t>255 08 881</t>
  </si>
  <si>
    <t>Dopravní podnik města Brna, a. s.</t>
  </si>
  <si>
    <t>DIČ:</t>
  </si>
  <si>
    <t>CZ25508881</t>
  </si>
  <si>
    <t>Uchazeč:</t>
  </si>
  <si>
    <t>Vyplň údaj</t>
  </si>
  <si>
    <t>Projektant:</t>
  </si>
  <si>
    <t>002 16 305</t>
  </si>
  <si>
    <t>Vysoké učení technické v Brně</t>
  </si>
  <si>
    <t>CZ00216305</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</si>
  <si>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</si>
  <si>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</si>
  <si>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</si>
  <si>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</si>
  <si>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</si>
  <si>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</si>
  <si>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</si>
  <si>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</si>
  <si>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</si>
  <si>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</si>
  <si>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</si>
  <si>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</si>
  <si>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</si>
  <si>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</si>
  <si>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</si>
  <si>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</si>
  <si>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</si>
  <si>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</si>
  <si>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</si>
  <si>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</si>
  <si>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</si>
  <si>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</si>
  <si>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</si>
  <si>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</si>
  <si>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</si>
  <si>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</si>
  <si>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</si>
  <si>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</si>
  <si>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</si>
  <si>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</si>
  <si>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</si>
  <si>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</si>
  <si>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</si>
  <si>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</si>
  <si>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</si>
  <si>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</si>
  <si>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</si>
  <si>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</si>
  <si>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</si>
  <si>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</si>
  <si>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</si>
  <si>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</si>
  <si>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</si>
  <si>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</si>
  <si>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</si>
  <si>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</si>
  <si>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</si>
  <si>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PS01</t>
  </si>
  <si>
    <t>Tramvajová trať</t>
  </si>
  <si>
    <t>STA</t>
  </si>
  <si>
    <t>1</t>
  </si>
  <si>
    <t>{7de6a1a0-fac7-4a06-9e86-6d82ea9546b6}</t>
  </si>
  <si>
    <t>2</t>
  </si>
  <si>
    <t>/</t>
  </si>
  <si>
    <t>Bourané konstrukce</t>
  </si>
  <si>
    <t>Soupis</t>
  </si>
  <si>
    <t>{da7513e0-e156-4714-bf5d-ed34e13607c8}</t>
  </si>
  <si>
    <t>Nové konstrukce</t>
  </si>
  <si>
    <t>{551ead93-c9b3-4007-b99f-2e8f0f63998c}</t>
  </si>
  <si>
    <t>PS02</t>
  </si>
  <si>
    <t>{036aa6cc-2101-4cb9-b7b8-43af3ee11ad4}</t>
  </si>
  <si>
    <t>{197a2444-bee2-4432-84d3-65d536b90c36}</t>
  </si>
  <si>
    <t>{c336225f-ff7a-4c4d-8927-e0c1df14e2a0}</t>
  </si>
  <si>
    <t>VRN</t>
  </si>
  <si>
    <t>Vedlejší rozpočtové náklady</t>
  </si>
  <si>
    <t>{01096b6c-b585-4200-a71a-744884570444}</t>
  </si>
  <si>
    <t>KRYCÍ LIST SOUPISU PRACÍ</t>
  </si>
  <si>
    <t>Objekt:</t>
  </si>
  <si>
    <t>PS01 - Tramvajová trať</t>
  </si>
  <si>
    <t>Soupis:</t>
  </si>
  <si>
    <t>1.01 - Bourané konstrukce</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</si>
  <si>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</si>
  <si>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</si>
  <si>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</si>
  <si>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</si>
  <si>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</si>
  <si>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</si>
  <si>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</si>
  <si>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</si>
  <si>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 bourání</t>
  </si>
  <si>
    <t xml:space="preserve">    997 - Přesun sutě</t>
  </si>
  <si>
    <t>PSV - Práce a dodávky PSV</t>
  </si>
  <si>
    <t xml:space="preserve">    767 - Konstrukce zámečnické</t>
  </si>
  <si>
    <t>VP -   Vícepráce</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</si>
  <si>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</si>
  <si>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</si>
  <si>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</si>
  <si>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</si>
  <si>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</si>
  <si>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</si>
  <si>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</si>
  <si>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</si>
  <si>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</si>
  <si>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</si>
  <si>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</si>
  <si>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</si>
  <si>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</si>
  <si>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</si>
  <si>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</si>
  <si>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</si>
  <si>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</si>
  <si>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</si>
  <si>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</si>
  <si>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komunikací pro pěší s přemístěním hmot na skládku na vzdálenost do 3 m nebo s naložením na dopravní prostředek s ložem z kameniva nebo živice a s jakoukoliv výplní spár ručně ze zámkové dlažby</t>
  </si>
  <si>
    <t>m2</t>
  </si>
  <si>
    <t>CS ÚRS 2023 02</t>
  </si>
  <si>
    <t>4</t>
  </si>
  <si>
    <t>-285794756</t>
  </si>
  <si>
    <t>VV</t>
  </si>
  <si>
    <t>Nástupiště (pl)</t>
  </si>
  <si>
    <t>k likvidaci</t>
  </si>
  <si>
    <t>66,0</t>
  </si>
  <si>
    <t>ke zpětnému</t>
  </si>
  <si>
    <t>510,0</t>
  </si>
  <si>
    <t>Součet</t>
  </si>
  <si>
    <t>113107184</t>
  </si>
  <si>
    <t>Odstranění podkladů nebo krytů strojně plochy jednotlivě přes 50 m2 do 200 m2 s přemístěním hmot na skládku na vzdálenost do 20 m nebo s naložením na dopravní prostředek živičných, o tl. vrstvy přes 150 do 200 mm</t>
  </si>
  <si>
    <t>-32216991</t>
  </si>
  <si>
    <t>3</t>
  </si>
  <si>
    <t>113201112</t>
  </si>
  <si>
    <t>Vytrhání obrub s vybouráním lože, s přemístěním hmot na skládku na vzdálenost do 3 m nebo s naložením na dopravní prostředek silničních ležatých</t>
  </si>
  <si>
    <t>m</t>
  </si>
  <si>
    <t>-575059914</t>
  </si>
  <si>
    <t>5</t>
  </si>
  <si>
    <t>Komunikace pozemní</t>
  </si>
  <si>
    <t>512531111</t>
  </si>
  <si>
    <t>Odstranění kolejového lože s přehozením materiálu na vzdálenost do 3 m s naložením na dopravní prostředek z kameniva (drceného nebo štěrkopísku) po rozebrání koleje nebo kolejového rozvětvení</t>
  </si>
  <si>
    <t>m3</t>
  </si>
  <si>
    <t>-2047361796</t>
  </si>
  <si>
    <t>525321112</t>
  </si>
  <si>
    <t>Demontáž koleje na pražcích dřevěných soustavy S49 rozdělení d</t>
  </si>
  <si>
    <t>173718157</t>
  </si>
  <si>
    <t>6</t>
  </si>
  <si>
    <t>525341112</t>
  </si>
  <si>
    <t>Demontáž koleje na pražcích betonových soustavy S49 rozdělení d</t>
  </si>
  <si>
    <t>-950536215</t>
  </si>
  <si>
    <t>9</t>
  </si>
  <si>
    <t>Ostatní konstrukce a práce, bourání</t>
  </si>
  <si>
    <t>7</t>
  </si>
  <si>
    <t>961055111</t>
  </si>
  <si>
    <t>Bourání základů z betonu železového</t>
  </si>
  <si>
    <t>-406065062</t>
  </si>
  <si>
    <t>997</t>
  </si>
  <si>
    <t>Přesun sutě</t>
  </si>
  <si>
    <t>8</t>
  </si>
  <si>
    <t>997241521</t>
  </si>
  <si>
    <t>Doprava vybouraných hmot, konstrukcí nebo suti vodorovné přemístění vybouraných hmot nebo konstrukcí na vzdálenost do 7 km</t>
  </si>
  <si>
    <t>t</t>
  </si>
  <si>
    <t>-949754862</t>
  </si>
  <si>
    <t>997241525</t>
  </si>
  <si>
    <t>Doprava vybouraných hmot, konstrukcí nebo suti vodorovné přemístění vybouraných hmot nebo konstrukcí na vzdálenost Příplatek k ceně za každých další i započatý 1 km</t>
  </si>
  <si>
    <t>-1774785985</t>
  </si>
  <si>
    <t>8801,335*5 'Přepočtené koeficientem množství</t>
  </si>
  <si>
    <t>10</t>
  </si>
  <si>
    <t>997013871</t>
  </si>
  <si>
    <t>Poplatek za uložení stavebního odpadu na recyklační skládce (skládkovné) směsného stavebního a demoličního zatříděného do Katalogu odpadů pod kódem 17 09 04</t>
  </si>
  <si>
    <t>-1509716714</t>
  </si>
  <si>
    <t>PSV</t>
  </si>
  <si>
    <t>Práce a dodávky PSV</t>
  </si>
  <si>
    <t>767</t>
  </si>
  <si>
    <t>Konstrukce zámečnické</t>
  </si>
  <si>
    <t>11</t>
  </si>
  <si>
    <t>767161813</t>
  </si>
  <si>
    <t>Demontáž zábradlí do suti rovného nerozebíratelný spoj hmotnosti 1 m zábradlí do 20 kg</t>
  </si>
  <si>
    <t>16</t>
  </si>
  <si>
    <t>666477149</t>
  </si>
  <si>
    <t>VP</t>
  </si>
  <si>
    <t xml:space="preserve">  Vícepráce</t>
  </si>
  <si>
    <t>PN</t>
  </si>
  <si>
    <t>asfalt_pl</t>
  </si>
  <si>
    <t>100</t>
  </si>
  <si>
    <t>dlaž_02_pl</t>
  </si>
  <si>
    <t>576</t>
  </si>
  <si>
    <t>humus_pl</t>
  </si>
  <si>
    <t>6319</t>
  </si>
  <si>
    <t>jáma_obj</t>
  </si>
  <si>
    <t>4611</t>
  </si>
  <si>
    <t>kolej_1_dl</t>
  </si>
  <si>
    <t>2612</t>
  </si>
  <si>
    <t>kolej_2_dl</t>
  </si>
  <si>
    <t>87</t>
  </si>
  <si>
    <t>obsyp_obj</t>
  </si>
  <si>
    <t>811</t>
  </si>
  <si>
    <t>ornice_pl</t>
  </si>
  <si>
    <t>rýhy_obj</t>
  </si>
  <si>
    <t>rýhy do 600 mm</t>
  </si>
  <si>
    <t>686</t>
  </si>
  <si>
    <t>1.02 - Nové konstrukce</t>
  </si>
  <si>
    <t>skl_1_pl</t>
  </si>
  <si>
    <t>10998</t>
  </si>
  <si>
    <t>svodné_DN250_dl</t>
  </si>
  <si>
    <t>60</t>
  </si>
  <si>
    <t>šachty_obj</t>
  </si>
  <si>
    <t>266</t>
  </si>
  <si>
    <t>trativod_DN150_dl</t>
  </si>
  <si>
    <t>2388</t>
  </si>
  <si>
    <t xml:space="preserve">    2 - Zakládání</t>
  </si>
  <si>
    <t xml:space="preserve">    8 - Trubní vedení - plastové</t>
  </si>
  <si>
    <t xml:space="preserve">    998 - Přesun hmot</t>
  </si>
  <si>
    <t>M - Práce a dodávky M</t>
  </si>
  <si>
    <t xml:space="preserve">    22-M - Montáže technologických zařízení pro dopravní stavby</t>
  </si>
  <si>
    <t>121151123</t>
  </si>
  <si>
    <t>Sejmutí ornice strojně při souvislé ploše přes 500 m2, tl. vrstvy do 200 mm</t>
  </si>
  <si>
    <t>771970057</t>
  </si>
  <si>
    <t>Zemní práce - skrývka (předpokládaná pl)</t>
  </si>
  <si>
    <t>6319,0</t>
  </si>
  <si>
    <t>162206113</t>
  </si>
  <si>
    <t>Vodorovné přemístění výkopku bez naložení, avšak se složením zemin schopných zúrodnění, na vzdálenost přes 50 do 100 m</t>
  </si>
  <si>
    <t>940102181</t>
  </si>
  <si>
    <t>Zemní práce - skrývka (předpokládaná pl * v)</t>
  </si>
  <si>
    <t>(ornice_pl)*0,10</t>
  </si>
  <si>
    <t>(humus_pl)*0,10</t>
  </si>
  <si>
    <t>167103101</t>
  </si>
  <si>
    <t>Nakládání neulehlého výkopku z hromad zeminy schopné zúrodnění</t>
  </si>
  <si>
    <t>1760996825</t>
  </si>
  <si>
    <t>171206111</t>
  </si>
  <si>
    <t>Uložení zemin schopných zúrodnění nebo výsypek do násypů předepsaných tvarů s urovnáním</t>
  </si>
  <si>
    <t>-1701485246</t>
  </si>
  <si>
    <t>131251106</t>
  </si>
  <si>
    <t>Hloubení nezapažených jam a zářezů strojně s urovnáním dna do předepsaného profilu a spádu v hornině třídy těžitelnosti I skupiny 3 přes 1 000 do 5 000 m3</t>
  </si>
  <si>
    <t>840590560</t>
  </si>
  <si>
    <t>Zemní práce  - jáma (obj)</t>
  </si>
  <si>
    <t>4611,0</t>
  </si>
  <si>
    <t>132251104</t>
  </si>
  <si>
    <t>Hloubení nezapažených rýh šířky do 800 mm strojně s urovnáním dna do předepsaného profilu a spádu v hornině třídy těžitelnosti I skupiny 3 přes 100 m3</t>
  </si>
  <si>
    <t>1564518619</t>
  </si>
  <si>
    <t>Zemní práce  - rýhy (obj)</t>
  </si>
  <si>
    <t>686,0</t>
  </si>
  <si>
    <t>133251103</t>
  </si>
  <si>
    <t>Hloubení nezapažených šachet strojně v hornině třídy těžitelnosti I skupiny 3 přes 50 do 100 m3</t>
  </si>
  <si>
    <t>-334552059</t>
  </si>
  <si>
    <t>Zemní práce  - šachty (obj)</t>
  </si>
  <si>
    <t>144,0</t>
  </si>
  <si>
    <t>Protlak - šachty (obj)</t>
  </si>
  <si>
    <t>(50,0)*2+(11,0)*2</t>
  </si>
  <si>
    <t>141721218</t>
  </si>
  <si>
    <t>Řízený zemní protlak délky protlaku do 50 m v hornině třídy těžitelnosti I a II, skupiny 1 až 4 včetně zatažení trub v hloubce do 6 m průměru vrtu přes 280 do 315 mm</t>
  </si>
  <si>
    <t>733400175</t>
  </si>
  <si>
    <t>Protlak (dl)</t>
  </si>
  <si>
    <t>(16,5)+(16,9)</t>
  </si>
  <si>
    <t>M</t>
  </si>
  <si>
    <t>14011112</t>
  </si>
  <si>
    <t>trubka ocelová bezešvá hladká jakost 11 353 324x8,0mm</t>
  </si>
  <si>
    <t>-1494108585</t>
  </si>
  <si>
    <t>33,4*1,1 'Přepočtené koeficientem množství</t>
  </si>
  <si>
    <t>162251102</t>
  </si>
  <si>
    <t>Vodorovné přemístění výkopku nebo sypaniny po suchu na obvyklém dopravním prostředku, bez naložení výkopku, avšak se složením bez rozhrnutí z horniny třídy těžitelnosti I skupiny 1 až 3 na vzdálenost přes 20 do 50 m</t>
  </si>
  <si>
    <t>-1222050214</t>
  </si>
  <si>
    <t>Zemní práce - přesun po staveništi (předpokládaný obj)</t>
  </si>
  <si>
    <t>(jáma_obj)</t>
  </si>
  <si>
    <t>(rýhy_obj)</t>
  </si>
  <si>
    <t>(šachty_obj)</t>
  </si>
  <si>
    <t>(obsyp_obj)</t>
  </si>
  <si>
    <t>171201201</t>
  </si>
  <si>
    <t>Uložení sypaniny na skládky nebo meziskládky bez hutnění s upravením uložené sypaniny do předepsaného tvaru</t>
  </si>
  <si>
    <t>-997833799</t>
  </si>
  <si>
    <t>Zemní práce - uložení na staveništi (předpokládaný obj)</t>
  </si>
  <si>
    <t>12</t>
  </si>
  <si>
    <t>167151101</t>
  </si>
  <si>
    <t>Nakládání, skládání a překládání neulehlého výkopku nebo sypaniny strojně nakládání, množství do 100 m3, z horniny třídy těžitelnosti I, skupiny 1 až 3</t>
  </si>
  <si>
    <t>320733139</t>
  </si>
  <si>
    <t>Zemní práce - nakládání (předpokládaný obj)</t>
  </si>
  <si>
    <t>13</t>
  </si>
  <si>
    <t>174101101</t>
  </si>
  <si>
    <t>Zásyp sypaninou z jakékoliv horniny strojně s uložením výkopku ve vrstvách se zhutněním jam, šachet, rýh nebo kolem objektů v těchto vykopávkách</t>
  </si>
  <si>
    <t>129098339</t>
  </si>
  <si>
    <t>Zemní práce - obsyp a zásyp (předpokládaný obj)</t>
  </si>
  <si>
    <t>789,0+22,0</t>
  </si>
  <si>
    <t>14</t>
  </si>
  <si>
    <t>162351104</t>
  </si>
  <si>
    <t>Vodorovné přemístění výkopku nebo sypaniny po suchu na obvyklém dopravním prostředku, bez naložení výkopku, avšak se složením bez rozhrnutí z horniny třídy těžitelnosti I skupiny 1 až 3 na vzdálenost přes 500 do 1 000 m</t>
  </si>
  <si>
    <t>1236143012</t>
  </si>
  <si>
    <t>Zemní práce - přesun na komerční skládku (předpokládaný obj)</t>
  </si>
  <si>
    <t>-(obsyp_obj)</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</si>
  <si>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</si>
  <si>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</si>
  <si>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-150477229</t>
  </si>
  <si>
    <t>4752*4 'Přepočtené koeficientem množství</t>
  </si>
  <si>
    <t>171201231</t>
  </si>
  <si>
    <t>Poplatek za uložení stavebního odpadu na recyklační skládce (skládkovné) zeminy a kamení zatříděného do Katalogu odpadů pod kódem 17 05 04</t>
  </si>
  <si>
    <t>1324582165</t>
  </si>
  <si>
    <t>4752*1,8 'Přepočtené koeficientem množství</t>
  </si>
  <si>
    <t>17</t>
  </si>
  <si>
    <t>181951112</t>
  </si>
  <si>
    <t>Úprava pláně vyrovnáním výškových rozdílů strojně v hornině třídy těžitelnosti I, skupiny 1 až 3 se zhutněním</t>
  </si>
  <si>
    <t>-1849627008</t>
  </si>
  <si>
    <t>Zemní práce - skrývka, vyrovnání (předpokládaná pl)</t>
  </si>
  <si>
    <t>(humus_pl)</t>
  </si>
  <si>
    <t>18</t>
  </si>
  <si>
    <t>181351103</t>
  </si>
  <si>
    <t>Rozprostření a urovnání ornice v rovině nebo ve svahu sklonu do 1:5 strojně při souvislé ploše přes 100 do 500 m2, tl. vrstvy do 200 mm</t>
  </si>
  <si>
    <t>-1345597063</t>
  </si>
  <si>
    <t>Zemní práce - skrývka, rozprostření (předpokládaná pl)</t>
  </si>
  <si>
    <t>19</t>
  </si>
  <si>
    <t>181451121</t>
  </si>
  <si>
    <t>Založení trávníku na půdě předem připravené plochy přes 1000 m2 výsevem včetně utažení lučního v rovině nebo na svahu do 1:5</t>
  </si>
  <si>
    <t>741526846</t>
  </si>
  <si>
    <t>Zemní práce - tráva (předpokládaná pl)</t>
  </si>
  <si>
    <t>20</t>
  </si>
  <si>
    <t>00572100</t>
  </si>
  <si>
    <t>osivo jetelotráva intenzivní víceletá</t>
  </si>
  <si>
    <t>kg</t>
  </si>
  <si>
    <t>-1062761053</t>
  </si>
  <si>
    <t>6319*0,02 'Přepočtené koeficientem množství</t>
  </si>
  <si>
    <t>Zakládání</t>
  </si>
  <si>
    <t>212312111</t>
  </si>
  <si>
    <t>Lože pro trativody z betonu prostého</t>
  </si>
  <si>
    <t>-835527970</t>
  </si>
  <si>
    <t>Drenáž - podsyp (dl * š * v)</t>
  </si>
  <si>
    <t>(svodné_DN250_dl)*0,80*0,10</t>
  </si>
  <si>
    <t>(0)*0,80*0,10</t>
  </si>
  <si>
    <t>22</t>
  </si>
  <si>
    <t>212532111</t>
  </si>
  <si>
    <t>Lože pro trativody z kameniva hrubého drceného</t>
  </si>
  <si>
    <t>-1279628482</t>
  </si>
  <si>
    <t>(trativod_DN150_dl)*0,40*0,05</t>
  </si>
  <si>
    <t>212755216</t>
  </si>
  <si>
    <t>Trativody bez lože z drenážních trubek plastových flexibilních D 160 mm</t>
  </si>
  <si>
    <t>-2126443921</t>
  </si>
  <si>
    <t>Trativod (dl)</t>
  </si>
  <si>
    <t>2388,0</t>
  </si>
  <si>
    <t>Mezisoučet</t>
  </si>
  <si>
    <t>24</t>
  </si>
  <si>
    <t>211561111</t>
  </si>
  <si>
    <t>Výplň kamenivem do rýh odvodňovacích žeber nebo trativodů bez zhutnění, s úpravou povrchu výplně kamenivem hrubým drceným frakce 4 až 16 mm</t>
  </si>
  <si>
    <t>-854400170</t>
  </si>
  <si>
    <t>Drenáž - zásyp (dl * š * v)</t>
  </si>
  <si>
    <t>(trativod_DN150_dl)*0,40*0,55</t>
  </si>
  <si>
    <t>25</t>
  </si>
  <si>
    <t>211971110</t>
  </si>
  <si>
    <t>Zřízení opláštění výplně z geotextilie odvodňovacích žeber nebo trativodů v rýze nebo zářezu se stěnami šikmými o sklonu do 1:2</t>
  </si>
  <si>
    <t>762488385</t>
  </si>
  <si>
    <t>Drenáž - opláštění (dl * š)</t>
  </si>
  <si>
    <t>(trativod_DN150_dl)*(0,40*2+0,55*2+0,30)</t>
  </si>
  <si>
    <t>26</t>
  </si>
  <si>
    <t>69311081</t>
  </si>
  <si>
    <t>geotextilie netkaná separační, ochranná, filtrační, drenážní PES 300g/m2</t>
  </si>
  <si>
    <t>907473332</t>
  </si>
  <si>
    <t>5253,6*1,15 'Přepočtené koeficientem množství</t>
  </si>
  <si>
    <t>27</t>
  </si>
  <si>
    <t>2733541X2</t>
  </si>
  <si>
    <t>Motnáž drenážní šachty (dle PD)</t>
  </si>
  <si>
    <t>kpl</t>
  </si>
  <si>
    <t>-554679065</t>
  </si>
  <si>
    <t>28</t>
  </si>
  <si>
    <t>273354X2</t>
  </si>
  <si>
    <t>drenážní šachta plastová DN400 vč. doplňků (dle PD)</t>
  </si>
  <si>
    <t>-1130928104</t>
  </si>
  <si>
    <t>29</t>
  </si>
  <si>
    <t>273354X3</t>
  </si>
  <si>
    <t>drenážní šachta plastová DN800 vč. doplňků (dle PD)</t>
  </si>
  <si>
    <t>-1978641974</t>
  </si>
  <si>
    <t>30</t>
  </si>
  <si>
    <t>273313611</t>
  </si>
  <si>
    <t>Základy z betonu prostého desky z betonu kamenem neprokládaného tř. C 16/20</t>
  </si>
  <si>
    <t>2031249743</t>
  </si>
  <si>
    <t>Šachty - podklad (obj)</t>
  </si>
  <si>
    <t>10,0</t>
  </si>
  <si>
    <t>Úrovňový přejezd - podklad (obj)</t>
  </si>
  <si>
    <t>4,7</t>
  </si>
  <si>
    <t>31</t>
  </si>
  <si>
    <t>274313911</t>
  </si>
  <si>
    <t>Základy z betonu prostého pasy betonu kamenem neprokládaného tř. C 30/37</t>
  </si>
  <si>
    <t>1387996841</t>
  </si>
  <si>
    <t>Úrovňový přejezd - pasy (obj)</t>
  </si>
  <si>
    <t>22,2</t>
  </si>
  <si>
    <t>32</t>
  </si>
  <si>
    <t>511501125</t>
  </si>
  <si>
    <t>Podkladní konstrukční vrstvy pro kolej vrstva z upravené zeminy vápnem, tloušťka vrstvy po zhutnění 300 mm</t>
  </si>
  <si>
    <t>-420777060</t>
  </si>
  <si>
    <t>Skladba 1 (pl)</t>
  </si>
  <si>
    <t>(10998,0)</t>
  </si>
  <si>
    <t>33</t>
  </si>
  <si>
    <t>58530170</t>
  </si>
  <si>
    <t>vápno nehašené CL 90-Q pro úpravu zemin standardní</t>
  </si>
  <si>
    <t>-2040950700</t>
  </si>
  <si>
    <t>Skladba 1 (pl * m)</t>
  </si>
  <si>
    <t>(skl_1_pl)*18,59/1000</t>
  </si>
  <si>
    <t>34</t>
  </si>
  <si>
    <t>511501111X1</t>
  </si>
  <si>
    <t>Konstrukční vrstva tělesa železničního spodku ze štěrkodrti fr 0/32</t>
  </si>
  <si>
    <t>1695961031</t>
  </si>
  <si>
    <t>35</t>
  </si>
  <si>
    <t>511501255</t>
  </si>
  <si>
    <t>Zřízení kolejového lože z hrubého drceného kameniva</t>
  </si>
  <si>
    <t>-2098435969</t>
  </si>
  <si>
    <t>36</t>
  </si>
  <si>
    <t>58344005</t>
  </si>
  <si>
    <t>kamenivo drcené hrubé frakce 32/63 třída BI OTP ČD</t>
  </si>
  <si>
    <t>-888541806</t>
  </si>
  <si>
    <t>5067*1,8 'Přepočtené koeficientem množství</t>
  </si>
  <si>
    <t>37</t>
  </si>
  <si>
    <t>546391216</t>
  </si>
  <si>
    <t>Montáž kolejového roštu na pražcích betonových typ koleje S49 rozdělení u</t>
  </si>
  <si>
    <t>1040011325</t>
  </si>
  <si>
    <t>Délka koleje (dl)</t>
  </si>
  <si>
    <t>2612,0</t>
  </si>
  <si>
    <t>38</t>
  </si>
  <si>
    <t>43765005</t>
  </si>
  <si>
    <t>kolejnice tv. 49E1 (S49), třídy R260</t>
  </si>
  <si>
    <t>-590332369</t>
  </si>
  <si>
    <t>2612*2,05 'Přepočtené koeficientem množství</t>
  </si>
  <si>
    <t>39</t>
  </si>
  <si>
    <t>59211207</t>
  </si>
  <si>
    <t>pražec z předpjatého betonu příčný, vystrojení pružné bezpodkladnicové vč. kompletů pro kolejnici S 49, 2415x240x205mm</t>
  </si>
  <si>
    <t>kus</t>
  </si>
  <si>
    <t>-791768644</t>
  </si>
  <si>
    <t>Pražce (dl / dl)</t>
  </si>
  <si>
    <t>(kolej_1_dl)/0,611</t>
  </si>
  <si>
    <t>40</t>
  </si>
  <si>
    <t>546391213</t>
  </si>
  <si>
    <t>Montáž kolejového roštu na pražcích dřevěných typ koleje S49 rozdělení u</t>
  </si>
  <si>
    <t>-1846275956</t>
  </si>
  <si>
    <t>87,0</t>
  </si>
  <si>
    <t>41</t>
  </si>
  <si>
    <t>-1611871694</t>
  </si>
  <si>
    <t>87*2,05 'Přepočtené koeficientem množství</t>
  </si>
  <si>
    <t>42</t>
  </si>
  <si>
    <t>60811001</t>
  </si>
  <si>
    <t>pražec dřevěný příčný vystrojený dub 2600x260x160mm</t>
  </si>
  <si>
    <t>-712030887</t>
  </si>
  <si>
    <t>(kolej_2_dl)/0,611</t>
  </si>
  <si>
    <t>43</t>
  </si>
  <si>
    <t>548121613</t>
  </si>
  <si>
    <t>Svařování kolejnic aluminotermicky plný předehřev soustavy S49</t>
  </si>
  <si>
    <t>593881475</t>
  </si>
  <si>
    <t>44</t>
  </si>
  <si>
    <t>54653002</t>
  </si>
  <si>
    <t>dávka svařovací kolejnice S49 jakost R260 základní spára</t>
  </si>
  <si>
    <t>-1094116687</t>
  </si>
  <si>
    <t>45</t>
  </si>
  <si>
    <t>543131125</t>
  </si>
  <si>
    <t>Úprava geometrické polohy koleje všech soustav pražce betonové</t>
  </si>
  <si>
    <t>1302701420</t>
  </si>
  <si>
    <t>46</t>
  </si>
  <si>
    <t>543131131</t>
  </si>
  <si>
    <t>Přesná úprava geometrické polohy koleje všech soustav pražce betonové</t>
  </si>
  <si>
    <t>-1988267354</t>
  </si>
  <si>
    <t>47</t>
  </si>
  <si>
    <t>596212210</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</si>
  <si>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</si>
  <si>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-2012128877</t>
  </si>
  <si>
    <t>Nástupiště - dlažba (pl)</t>
  </si>
  <si>
    <t>zpětné osazení</t>
  </si>
  <si>
    <t>576,0</t>
  </si>
  <si>
    <t>48</t>
  </si>
  <si>
    <t>59245018</t>
  </si>
  <si>
    <t>dlažba tvar obdélník betonová 200x100x60mm přírodní</t>
  </si>
  <si>
    <t>-1136126238</t>
  </si>
  <si>
    <t>(0)</t>
  </si>
  <si>
    <t>(dlaž_02_pl)*0,10</t>
  </si>
  <si>
    <t>57,6*1,1 'Přepočtené koeficientem množství</t>
  </si>
  <si>
    <t>49</t>
  </si>
  <si>
    <t>59245008</t>
  </si>
  <si>
    <t>dlažba tvar obdélník betonová 200x100x60mm barevná</t>
  </si>
  <si>
    <t>1148293087</t>
  </si>
  <si>
    <t>51,8181818181818*1,1 'Přepočtené koeficientem množství</t>
  </si>
  <si>
    <t>50</t>
  </si>
  <si>
    <t>59245006</t>
  </si>
  <si>
    <t>dlažba tvar obdélník betonová pro nevidomé 200x100x60mm barevná</t>
  </si>
  <si>
    <t>1864596656</t>
  </si>
  <si>
    <t>7,81818181818182*1,1 'Přepočtené koeficientem množství</t>
  </si>
  <si>
    <t>51</t>
  </si>
  <si>
    <t>564851111</t>
  </si>
  <si>
    <t>Podklad ze štěrkodrti ŠD s rozprostřením a zhutněním plochy přes 100 m2, po zhutnění tl. 150 mm</t>
  </si>
  <si>
    <t>-1630852896</t>
  </si>
  <si>
    <t>Souvrství zpevněné plochy - lože (pl)</t>
  </si>
  <si>
    <t>(asfalt_pl)</t>
  </si>
  <si>
    <t>52</t>
  </si>
  <si>
    <t>565176101</t>
  </si>
  <si>
    <t>Asfaltový beton vrstva podkladní ACP 22 (obalované kamenivo hrubozrnné - OKH) s rozprostřením a zhutněním v pruhu šířky do 1,5 m, po zhutnění tl. 100 mm</t>
  </si>
  <si>
    <t>297176496</t>
  </si>
  <si>
    <t>Souvrství zpevněné plochy - podklad (pl)</t>
  </si>
  <si>
    <t>53</t>
  </si>
  <si>
    <t>565135101</t>
  </si>
  <si>
    <t>Asfaltový beton vrstva podkladní ACP 16 (obalované kamenivo střednězrnné - OKS) s rozprostřením a zhutněním v pruhu šířky do 1,5 m, po zhutnění tl. 50 mm</t>
  </si>
  <si>
    <t>-205366604</t>
  </si>
  <si>
    <t>Souvrství zpevněné plochy - asfalto (pl)</t>
  </si>
  <si>
    <t>54</t>
  </si>
  <si>
    <t>573231106</t>
  </si>
  <si>
    <t>Postřik spojovací PS bez posypu kamenivem ze silniční emulze, v množství 0,30 kg/m2</t>
  </si>
  <si>
    <t>281358350</t>
  </si>
  <si>
    <t>Souvrství zpevněné plochy - postřik (pl)</t>
  </si>
  <si>
    <t>(asfalt_pl)*2</t>
  </si>
  <si>
    <t>55</t>
  </si>
  <si>
    <t>577144111</t>
  </si>
  <si>
    <t>Asfaltový beton vrstva obrusná ACO 11 (ABS) s rozprostřením a se zhutněním z nemodifikovaného asfaltu v pruhu šířky do 3 m tř. I, po zhutnění tl. 50 mm</t>
  </si>
  <si>
    <t>-2129080295</t>
  </si>
  <si>
    <t>Souvrství zpevněné plochy - asfalt (pl)</t>
  </si>
  <si>
    <t>(100,0)</t>
  </si>
  <si>
    <t>Trubní vedení - plastové</t>
  </si>
  <si>
    <t>56</t>
  </si>
  <si>
    <t>871360410</t>
  </si>
  <si>
    <t>Montáž kanalizačního potrubí z plastů z polypropylenu PP korugovaného nebo žebrovaného SN 10 DN 250</t>
  </si>
  <si>
    <t>511232695</t>
  </si>
  <si>
    <t>Drenáž - svodné potrubí</t>
  </si>
  <si>
    <t>60,0</t>
  </si>
  <si>
    <t>57</t>
  </si>
  <si>
    <t>28617045</t>
  </si>
  <si>
    <t>trubka kanalizační PP korugovaná DN 250x6000mm SN10</t>
  </si>
  <si>
    <t>-1834458711</t>
  </si>
  <si>
    <t>60*1,1 'Přepočtené koeficientem množství</t>
  </si>
  <si>
    <t>58</t>
  </si>
  <si>
    <t>899623151</t>
  </si>
  <si>
    <t>Obetonování potrubí nebo zdiva stok betonem prostým v otevřeném výkopu, betonem tř. C 16/20</t>
  </si>
  <si>
    <t>1746590580</t>
  </si>
  <si>
    <t>Drenáž - obetonování (dl * pl)</t>
  </si>
  <si>
    <t>(svodné_DN250_dl)*0,25</t>
  </si>
  <si>
    <t>59</t>
  </si>
  <si>
    <t>894410103</t>
  </si>
  <si>
    <t>Osazení betonových dílců šachet kanalizačních dno DN 1000, výšky 1000 mm</t>
  </si>
  <si>
    <t>-1127544431</t>
  </si>
  <si>
    <t>59224339</t>
  </si>
  <si>
    <t>dno betonové šachty kanalizační přímé 100x100x60cm</t>
  </si>
  <si>
    <t>1162502255</t>
  </si>
  <si>
    <t>61</t>
  </si>
  <si>
    <t>894410213</t>
  </si>
  <si>
    <t>Osazení betonových dílců šachet kanalizačních skruž rovná DN 1000, výšky 1000 mm</t>
  </si>
  <si>
    <t>285525461</t>
  </si>
  <si>
    <t>62</t>
  </si>
  <si>
    <t>59224080</t>
  </si>
  <si>
    <t>skruž betonová DN 1000x1000, 100x100x9cm, bez stupadel</t>
  </si>
  <si>
    <t>-530367779</t>
  </si>
  <si>
    <t>63</t>
  </si>
  <si>
    <t>894410232</t>
  </si>
  <si>
    <t>Osazení betonových dílců šachet kanalizačních skruž přechodová (konus) DN 1000</t>
  </si>
  <si>
    <t>1877292520</t>
  </si>
  <si>
    <t>64</t>
  </si>
  <si>
    <t>59224312</t>
  </si>
  <si>
    <t>kónus šachetní betonový kapsové plastové stupadlo 100x62,5x58cm</t>
  </si>
  <si>
    <t>301228210</t>
  </si>
  <si>
    <t>65</t>
  </si>
  <si>
    <t>59224187</t>
  </si>
  <si>
    <t>prstenec šachtový vyrovnávací betonový 625x120x100mm</t>
  </si>
  <si>
    <t>-843308313</t>
  </si>
  <si>
    <t>66</t>
  </si>
  <si>
    <t>899102112</t>
  </si>
  <si>
    <t>Osazení poklopů litinových, ocelových nebo železobetonových včetně rámů pro třídu zatížení A15, A50</t>
  </si>
  <si>
    <t>785537286</t>
  </si>
  <si>
    <t>67</t>
  </si>
  <si>
    <t>59224661</t>
  </si>
  <si>
    <t>poklop šachtový betonový, litinový rám 785(610)x160mm D400 s odvětráním</t>
  </si>
  <si>
    <t>98781069</t>
  </si>
  <si>
    <t>68</t>
  </si>
  <si>
    <t>811441111</t>
  </si>
  <si>
    <t>Montáž potrubí z trub betonových (přímých) s polodrážkou v otevřeném výkopu ve sklonu do 20 % s integrovaným pryžovým těsněním DN 600</t>
  </si>
  <si>
    <t>-1989918423</t>
  </si>
  <si>
    <t>69</t>
  </si>
  <si>
    <t>59223019</t>
  </si>
  <si>
    <t>trouba betonová hrdlová propojovací DN 600</t>
  </si>
  <si>
    <t>259943298</t>
  </si>
  <si>
    <t>2*1,01 'Přepočtené koeficientem množství</t>
  </si>
  <si>
    <t>70</t>
  </si>
  <si>
    <t>916131113</t>
  </si>
  <si>
    <t>Osazení silničního obrubníku betonového se zřízením lože, s vyplněním a zatřením spár cementovou maltou ležatého s boční opěrou z betonu prostého, do lože z betonu prostého</t>
  </si>
  <si>
    <t>702336727</t>
  </si>
  <si>
    <t>71</t>
  </si>
  <si>
    <t>59217029</t>
  </si>
  <si>
    <t>obrubník betonový silniční nájezdový 1000x150x150mm</t>
  </si>
  <si>
    <t>1368565359</t>
  </si>
  <si>
    <t>25*1,1 'Přepočtené koeficientem množství</t>
  </si>
  <si>
    <t>72</t>
  </si>
  <si>
    <t>916131213</t>
  </si>
  <si>
    <t>Osazení silničního obrubníku betonového se zřízením lože, s vyplněním a zatřením spár cementovou maltou stojatého s boční opěrou z betonu prostého, do lože z betonu prostého</t>
  </si>
  <si>
    <t>1034107851</t>
  </si>
  <si>
    <t>73</t>
  </si>
  <si>
    <t>59217017</t>
  </si>
  <si>
    <t>obrubník betonový chodníkový 1000x100x250mm</t>
  </si>
  <si>
    <t>78471733</t>
  </si>
  <si>
    <t>2369*1,1 'Přepočtené koeficientem množství</t>
  </si>
  <si>
    <t>74</t>
  </si>
  <si>
    <t>9161310X1</t>
  </si>
  <si>
    <t>Osazení silničního obrubníku příplatek za lože z betonu C 30/37 XF3 (dle PD)</t>
  </si>
  <si>
    <t>1121289344</t>
  </si>
  <si>
    <t>75</t>
  </si>
  <si>
    <t>921901533</t>
  </si>
  <si>
    <t>Úrovňové přejezdy pro zavazadlové a poštovní vozíky silniční přes 1 železniční kolej s ochrannými dřevěnými prahy a s přejezdovou vozovkou z panelů ze železového betonu</t>
  </si>
  <si>
    <t>1449689190</t>
  </si>
  <si>
    <t>76</t>
  </si>
  <si>
    <t>977151127</t>
  </si>
  <si>
    <t>Jádrové vrty diamantovými korunkami do stavebních materiálů (železobetonu, betonu, cihel, obkladů, dlažeb, kamene) průměru přes 225 do 250 mm</t>
  </si>
  <si>
    <t>1803138050</t>
  </si>
  <si>
    <t>998</t>
  </si>
  <si>
    <t>Přesun hmot</t>
  </si>
  <si>
    <t>77</t>
  </si>
  <si>
    <t>998241021</t>
  </si>
  <si>
    <t>Přesun hmot pro dráhy kolejové jakéhokoliv rozsahu dopravní vzdálenost do 5 000 m</t>
  </si>
  <si>
    <t>-205732408</t>
  </si>
  <si>
    <t>78</t>
  </si>
  <si>
    <t>998241025</t>
  </si>
  <si>
    <t>Přesun hmot pro dráhy kolejové jakéhokoliv rozsahu Příplatek k ceně za zvětšený přesun přes vymezenou největší dopravní vzdálenost za každých dalších i započatých 1000 m</t>
  </si>
  <si>
    <t>-49692124</t>
  </si>
  <si>
    <t>Práce a dodávky M</t>
  </si>
  <si>
    <t>22-M</t>
  </si>
  <si>
    <t>Montáže technologických zařízení pro dopravní stavby</t>
  </si>
  <si>
    <t>79</t>
  </si>
  <si>
    <t>220850092</t>
  </si>
  <si>
    <t>Montáž propojky tlumivek včetně propojení stykového transformátoru s kolejnicí nebo s dalším stykovým transformátorem propojkou, usazení pomocných trámků mezi koleje nebo podél koleje, připevnění propojky k pražcům nebo montážním trámkům na betonové pražce 3,7 nebo 4,2 m dvoukolíkové</t>
  </si>
  <si>
    <t>439890184</t>
  </si>
  <si>
    <t>80</t>
  </si>
  <si>
    <t>2208501X1</t>
  </si>
  <si>
    <t>propojky stykové č.v. 70 301 (dle PD)</t>
  </si>
  <si>
    <t>256</t>
  </si>
  <si>
    <t>-1673389838</t>
  </si>
  <si>
    <t>PS02 - Modřice, pojezd</t>
  </si>
  <si>
    <t>01 - Bourané konstrukce</t>
  </si>
  <si>
    <t>620345440</t>
  </si>
  <si>
    <t>140,0</t>
  </si>
  <si>
    <t>136,0</t>
  </si>
  <si>
    <t>113107244</t>
  </si>
  <si>
    <t>Odstranění podkladů nebo krytů strojně plochy jednotlivě přes 200 m2 s přemístěním hmot na skládku na vzdálenost do 20 m nebo s naložením na dopravní prostředek živičných, o tl. vrstvy přes 150 do 200 mm</t>
  </si>
  <si>
    <t>1680365313</t>
  </si>
  <si>
    <t>966008211</t>
  </si>
  <si>
    <t>Bourání odvodňovacího žlabu s odklizením a uložením vybouraného materiálu na skládku na vzdálenost do 10 m nebo s naložením na dopravní prostředek z betonových příkopových tvárnic nebo desek šířky do 500 mm</t>
  </si>
  <si>
    <t>2132278547</t>
  </si>
  <si>
    <t>-876488436</t>
  </si>
  <si>
    <t>636715909</t>
  </si>
  <si>
    <t>526001011</t>
  </si>
  <si>
    <t>Rozebrání koleje ze žlábkových kolejnic na pražcích bez výplně boků kolejnic</t>
  </si>
  <si>
    <t>1372722350</t>
  </si>
  <si>
    <t>923503314</t>
  </si>
  <si>
    <t>Rozebrání zídek úrovňových nástupišť mezi kolejnicemi s uložením vyzískaného materiálu na vzdálenost do 20 m nebo s naložením na dopravní prostředek z tvárnic po jedné straně a s chodníkovým obrubníkem</t>
  </si>
  <si>
    <t>-1697135230</t>
  </si>
  <si>
    <t>-2056891610</t>
  </si>
  <si>
    <t>888966682</t>
  </si>
  <si>
    <t>738907336</t>
  </si>
  <si>
    <t>1559245677</t>
  </si>
  <si>
    <t>2091,106*5 'Přepočtené koeficientem množství</t>
  </si>
  <si>
    <t>-1758005323</t>
  </si>
  <si>
    <t>520</t>
  </si>
  <si>
    <t>1104</t>
  </si>
  <si>
    <t>90</t>
  </si>
  <si>
    <t>114</t>
  </si>
  <si>
    <t>223</t>
  </si>
  <si>
    <t>453</t>
  </si>
  <si>
    <t>443</t>
  </si>
  <si>
    <t>02 - Nové konstrukce</t>
  </si>
  <si>
    <t>kolej_3_dl</t>
  </si>
  <si>
    <t>156</t>
  </si>
  <si>
    <t>dlaž_01_pl</t>
  </si>
  <si>
    <t>428</t>
  </si>
  <si>
    <t>136</t>
  </si>
  <si>
    <t>OST - Ostatní</t>
  </si>
  <si>
    <t>-1704504940</t>
  </si>
  <si>
    <t>520,0</t>
  </si>
  <si>
    <t>-1336250631</t>
  </si>
  <si>
    <t>1751808547</t>
  </si>
  <si>
    <t>-34661360</t>
  </si>
  <si>
    <t>1122244039</t>
  </si>
  <si>
    <t>1104,0</t>
  </si>
  <si>
    <t>-1383397972</t>
  </si>
  <si>
    <t>90,0</t>
  </si>
  <si>
    <t>276029379</t>
  </si>
  <si>
    <t>53,0</t>
  </si>
  <si>
    <t>(50,0)+(11,0)</t>
  </si>
  <si>
    <t>-748157427</t>
  </si>
  <si>
    <t>21,0</t>
  </si>
  <si>
    <t>588885671</t>
  </si>
  <si>
    <t>21*1,1 'Přepočtené koeficientem množství</t>
  </si>
  <si>
    <t>-929360408</t>
  </si>
  <si>
    <t>-1940583561</t>
  </si>
  <si>
    <t>-1332124236</t>
  </si>
  <si>
    <t>-726238792</t>
  </si>
  <si>
    <t>212,0+11,0</t>
  </si>
  <si>
    <t>-919521812</t>
  </si>
  <si>
    <t>1519151146</t>
  </si>
  <si>
    <t>1085*4 'Přepočtené koeficientem množství</t>
  </si>
  <si>
    <t>-32506393</t>
  </si>
  <si>
    <t>1085*1,8 'Přepočtené koeficientem množství</t>
  </si>
  <si>
    <t>1861318897</t>
  </si>
  <si>
    <t>-1271235138</t>
  </si>
  <si>
    <t>805861512</t>
  </si>
  <si>
    <t>-1769472580</t>
  </si>
  <si>
    <t>520*0,02 'Přepočtené koeficientem množství</t>
  </si>
  <si>
    <t>-637639167</t>
  </si>
  <si>
    <t>-550595057</t>
  </si>
  <si>
    <t>169952682</t>
  </si>
  <si>
    <t>453,0</t>
  </si>
  <si>
    <t>-1969539494</t>
  </si>
  <si>
    <t>888310413</t>
  </si>
  <si>
    <t>1116032629</t>
  </si>
  <si>
    <t>996,6*1,15 'Přepočtené koeficientem množství</t>
  </si>
  <si>
    <t>121730879</t>
  </si>
  <si>
    <t>378008080</t>
  </si>
  <si>
    <t>-1022791227</t>
  </si>
  <si>
    <t>-1061562486</t>
  </si>
  <si>
    <t>4,4</t>
  </si>
  <si>
    <t>-289906511</t>
  </si>
  <si>
    <t>1806484034</t>
  </si>
  <si>
    <t>2123641239</t>
  </si>
  <si>
    <t>1164*1,8 'Přepočtené koeficientem množství</t>
  </si>
  <si>
    <t>-968505006</t>
  </si>
  <si>
    <t>S49</t>
  </si>
  <si>
    <t>443,0</t>
  </si>
  <si>
    <t>NT1</t>
  </si>
  <si>
    <t>156,0</t>
  </si>
  <si>
    <t>542191112</t>
  </si>
  <si>
    <t>Ohýbání kolejnic o hmotnosti přes 50 kg/m</t>
  </si>
  <si>
    <t>288949229</t>
  </si>
  <si>
    <t>(kolej_3_dl)*2</t>
  </si>
  <si>
    <t>-980402319</t>
  </si>
  <si>
    <t>(kolej_1_dl)</t>
  </si>
  <si>
    <t>443*2,05 'Přepočtené koeficientem množství</t>
  </si>
  <si>
    <t>43765150</t>
  </si>
  <si>
    <t>kolejnice tramvajové NT1 žlábkové pro hromadnou městskou dopravu</t>
  </si>
  <si>
    <t>-2055020393</t>
  </si>
  <si>
    <t>(kolej_3_dl)</t>
  </si>
  <si>
    <t>156*0,13665 'Přepočtené koeficientem množství</t>
  </si>
  <si>
    <t>-39142333</t>
  </si>
  <si>
    <t>(kolej_3_dl)/0,611</t>
  </si>
  <si>
    <t>-339577173</t>
  </si>
  <si>
    <t>1413449446</t>
  </si>
  <si>
    <t>(kolej_2_dl)</t>
  </si>
  <si>
    <t>53*2,05 'Přepočtené koeficientem množství</t>
  </si>
  <si>
    <t>-1316779653</t>
  </si>
  <si>
    <t>1049965262</t>
  </si>
  <si>
    <t>-1931772986</t>
  </si>
  <si>
    <t>548121614</t>
  </si>
  <si>
    <t>Svařování kolejnic aluminotermicky plný předehřev soustavy R65</t>
  </si>
  <si>
    <t>915827281</t>
  </si>
  <si>
    <t>54653001</t>
  </si>
  <si>
    <t>dávka svařovací kolejnice R65 jakost R260 základní spára</t>
  </si>
  <si>
    <t>-1430012117</t>
  </si>
  <si>
    <t>2088613380</t>
  </si>
  <si>
    <t>1892530205</t>
  </si>
  <si>
    <t>564831111</t>
  </si>
  <si>
    <t>Podklad ze štěrkodrti ŠD s rozprostřením a zhutněním plochy přes 100 m2, po zhutnění tl. 100 mm</t>
  </si>
  <si>
    <t>-187699197</t>
  </si>
  <si>
    <t>Nástupiště - dlažba, podsyp (pl)</t>
  </si>
  <si>
    <t>(dlaž_01_pl)</t>
  </si>
  <si>
    <t>-127753820</t>
  </si>
  <si>
    <t>596212212</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</si>
  <si>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přes 100 do 300 m2</t>
  </si>
  <si>
    <t>-1467675666</t>
  </si>
  <si>
    <t>nové</t>
  </si>
  <si>
    <t>140,0+288,0</t>
  </si>
  <si>
    <t>1140592602</t>
  </si>
  <si>
    <t>441,6*1,1 'Přepočtené koeficientem množství</t>
  </si>
  <si>
    <t>332361863</t>
  </si>
  <si>
    <t>26,3636363636364*1,1 'Přepočtené koeficientem množství</t>
  </si>
  <si>
    <t>-33685435</t>
  </si>
  <si>
    <t>3,63636363636364*1,1 'Přepočtené koeficientem množství</t>
  </si>
  <si>
    <t>-786771344</t>
  </si>
  <si>
    <t>35,0</t>
  </si>
  <si>
    <t>-1240606875</t>
  </si>
  <si>
    <t>35*1,1 'Přepočtené koeficientem množství</t>
  </si>
  <si>
    <t>-1108668044</t>
  </si>
  <si>
    <t>9161300X1</t>
  </si>
  <si>
    <t>Osazení hrany nástupiště profilu L s boční opěrou do lože z betonu prostého (dle PD)</t>
  </si>
  <si>
    <t>16157297</t>
  </si>
  <si>
    <t>592170X1</t>
  </si>
  <si>
    <t>hrana nástupiště profil L 640x350 (dle PD)</t>
  </si>
  <si>
    <t>1839943122</t>
  </si>
  <si>
    <t>1307294372</t>
  </si>
  <si>
    <t>1460892919</t>
  </si>
  <si>
    <t>410*1,1 'Přepočtené koeficientem množství</t>
  </si>
  <si>
    <t>935112111</t>
  </si>
  <si>
    <t>Osazení betonového příkopového žlabu s vyplněním a zatřením spár cementovou maltou s ložem tl. 100 mm z betonu prostého z betonových příkopových tvárnic šířky do 500 mm</t>
  </si>
  <si>
    <t>1816023546</t>
  </si>
  <si>
    <t>59227054</t>
  </si>
  <si>
    <t>žlabovka příkopová betonová 500x500x130mm</t>
  </si>
  <si>
    <t>-36040279</t>
  </si>
  <si>
    <t>203*1,1 'Přepočtené koeficientem množství</t>
  </si>
  <si>
    <t>977151124</t>
  </si>
  <si>
    <t>Jádrové vrty diamantovými korunkami do stavebních materiálů (železobetonu, betonu, cihel, obkladů, dlažeb, kamene) průměru přes 150 do 180 mm</t>
  </si>
  <si>
    <t>-2052425500</t>
  </si>
  <si>
    <t>-505120007</t>
  </si>
  <si>
    <t>1115813343</t>
  </si>
  <si>
    <t>1009099700</t>
  </si>
  <si>
    <t>1619996598</t>
  </si>
  <si>
    <t>OST</t>
  </si>
  <si>
    <t>Ostatní</t>
  </si>
  <si>
    <t>OST000X1</t>
  </si>
  <si>
    <t>D+M propustek v podjezdu vč. příkopu, vpusti, zídky (dle PD)</t>
  </si>
  <si>
    <t>512</t>
  </si>
  <si>
    <t>-1799136642</t>
  </si>
  <si>
    <t>VRN - Vedlejší rozpočtové náklady</t>
  </si>
  <si>
    <t>OST - Ostatní náklady</t>
  </si>
  <si>
    <t>VRN -   Vedlejší rozpočtové náklady</t>
  </si>
  <si>
    <t>Ostatní náklady</t>
  </si>
  <si>
    <t>013251201</t>
  </si>
  <si>
    <t>Náklady na pasportizaci stávajících objektů</t>
  </si>
  <si>
    <t>262144</t>
  </si>
  <si>
    <t>2106228683</t>
  </si>
  <si>
    <t>P</t>
  </si>
  <si>
    <t>Poznámka k položce:_x000D_
Poznámka k položce: Jedná se zejména o náklady na zajištění pasportizace nemovitostí a objektů včetně pozemních komunikací dotčených stavební činností před zahájením a po dokončení stavebních prací formou fotodokumentace nebo videozáznamu. Cílem pasportizace je zachycení existujícího stavu objektů a konstrukcí, případných poruch a poškození, kvantitativní definování šířky trhlin a dalších poruch.</t>
  </si>
  <si>
    <t>013254001</t>
  </si>
  <si>
    <t>Náklady na vyhotovení dokumentace skutečného provedení stavby</t>
  </si>
  <si>
    <t>858915288</t>
  </si>
  <si>
    <t>Poznámka k položce:_x000D_
Poznámka k položce: Jedná se zejména o náklady na zajištění dokumentace skutečného provedení díla v rozsahu dle platné vyhlášky na dokumentaci staveb v počtu 5 x papírově a 1 x elektronicky ve formátu DWG a PDF.</t>
  </si>
  <si>
    <t>013254101</t>
  </si>
  <si>
    <t>Náklady na monitoring průběhu výstavby</t>
  </si>
  <si>
    <t>497258824</t>
  </si>
  <si>
    <t>Poznámka k položce:_x000D_
Poznámka k položce: Náklady na pořízení fotografií nebo videozáznamů zakrývaných konstrukcí a postupu výstavby.</t>
  </si>
  <si>
    <t>013274001</t>
  </si>
  <si>
    <t>Náklady na vyhotovení realizační (dílenské) dokumentace</t>
  </si>
  <si>
    <t>516347623</t>
  </si>
  <si>
    <t>Poznámka k položce:_x000D_
Poznámka k položce: Náklad zhotovitele na zpracování realizační (dílenské) dokumentace.  Náklad na zhotovení dokumentace postupu bouracích prací. Soulad realizační dokumentace se zadávací dokumentací (dokumentací pro provádení stavby) musí být před vlastní realizací odsouhlasena autorským dozorem.</t>
  </si>
  <si>
    <t>013284001</t>
  </si>
  <si>
    <t>Náklady na zpracování a vedení plánu KZP</t>
  </si>
  <si>
    <t>-1735864577</t>
  </si>
  <si>
    <t>Poznámka k položce:_x000D_
Poznámka k položce: KZP = kontrolní a zkušební plán je dokument zpracovaný do podrobností kontrolovatelných položek rozpočtu, povinně obsahující všechny zkoušky, revize a měření požadované technickými normami a předpisy ve vztahu k prováděným pracím, dodávkám a službám.</t>
  </si>
  <si>
    <t>043103001</t>
  </si>
  <si>
    <t>Náklady na provedení zkoušek, revizí a měření</t>
  </si>
  <si>
    <t>1060993506</t>
  </si>
  <si>
    <t>Poznámka k položce:_x000D_
Poznámka k položce: Náklady na provedení zkoušek, revizí a měření, které jsou vyžadovány v  technických normách a dalších předpisech ve vztahu k prováděným pracím, dodávkám a službám.</t>
  </si>
  <si>
    <t>090001001</t>
  </si>
  <si>
    <t>Náklady na vyhotovení dokumentace k předání stavby</t>
  </si>
  <si>
    <t>-2026629035</t>
  </si>
  <si>
    <t>Poznámka k položce:_x000D_
Poznámka k položce: Náklady spojené s vyhotovením, kopírováním a kompletací všech dokumentů požadovaných podle znění SOD a VOP k předání stavby objednateli.</t>
  </si>
  <si>
    <t>090001002</t>
  </si>
  <si>
    <t>Ostatní náklady vyplývající ze znění SOD a VOP</t>
  </si>
  <si>
    <t>451315865</t>
  </si>
  <si>
    <t>Poznámka k položce:_x000D_
Poznámka k položce: Jedná se zejména o náklady: - na sjednání bankovních záruk, - na sjednání pojištění odpovědnosti za škodu způsobenou provozní činností včetně odpovědnosti vyplývající z provádění stavebně-montážní činnosti, - na vypracování technologických postupů, - na vypracování oznámení změn a změnových listů, - spojené s převzetím staveniště, - spojené s předáním díla,  apod.</t>
  </si>
  <si>
    <t xml:space="preserve">  Vedlejší rozpočtové náklady</t>
  </si>
  <si>
    <t>011103000</t>
  </si>
  <si>
    <t>Geologický průzkum bez rozlišení</t>
  </si>
  <si>
    <t>1024</t>
  </si>
  <si>
    <t>1269333039</t>
  </si>
  <si>
    <t>012103000</t>
  </si>
  <si>
    <t>Geodetické práce před výstavbou</t>
  </si>
  <si>
    <t>47651766</t>
  </si>
  <si>
    <t>Poznámka k položce:_x000D_
Poznámka k položce: Náklady na vytyčení stávajícíh objektů inženýrskcýh sítí apod., vyhotovení dokumentace vytyčení</t>
  </si>
  <si>
    <t>012203000</t>
  </si>
  <si>
    <t>Geodetické práce při provádění stavby</t>
  </si>
  <si>
    <t>-796901572</t>
  </si>
  <si>
    <t>012303000</t>
  </si>
  <si>
    <t>Geodetické práce po výstavbě</t>
  </si>
  <si>
    <t>80623510</t>
  </si>
  <si>
    <t>030001001</t>
  </si>
  <si>
    <t>Náklady na zřízení zařízení staveniště v souladu s dokumentací ZOV</t>
  </si>
  <si>
    <t>-1036374761</t>
  </si>
  <si>
    <t>Poznámka k položce:_x000D_
Poznámka k položce: Náklady na dokumentaci ZS, na přípravu území pro ZS včetně odstranění materiálu a konstrukcí v prostoru staveniště, na vybudování odběrných míst, na zřízení přípojek médií, na vlastní vybudování objektů ZS, provizornich komunikací, oplocení a osvětlení pěších/dopravních koridorů, jeřábů, výtahů apod.</t>
  </si>
  <si>
    <t>030001002</t>
  </si>
  <si>
    <t>Náklady na provoz a údržbu zařízení staveniště</t>
  </si>
  <si>
    <t>1286356014</t>
  </si>
  <si>
    <t>Poznámka k položce:_x000D_
Poznámka k položce: Náklady na vybavení/pronájem objektů ZS, náklady na energie, úklid, údržbu a opravy objektů ZS, čištění pojezdových a manipulačních ploch, zabezpečení staveniště apod.</t>
  </si>
  <si>
    <t>034403001</t>
  </si>
  <si>
    <t>Náklady na dopravní značení na staveništi a/nebo v okolí staveniště</t>
  </si>
  <si>
    <t>978768373</t>
  </si>
  <si>
    <t>Poznámka k položce:_x000D_
Poznámka k položce: Náklady na zřízení, údržbu a zrušení dočasného dopravního značení, potřebného k zajištění přístupu nebo provozu na staveništi a/nebo v okolí staveniště.</t>
  </si>
  <si>
    <t>039001003</t>
  </si>
  <si>
    <t>Náklady na zrušení zařízení staveniště</t>
  </si>
  <si>
    <t>-1214953386</t>
  </si>
  <si>
    <t>Poznámka k položce:_x000D_
Poznámka k položce: Náklady na demontáž/odstranění objektů ZS a jejich odvozu a náklady na uvedení pozemku do původního stavu včetně nákladů s tím spojených.</t>
  </si>
  <si>
    <t>041703002</t>
  </si>
  <si>
    <t>Náklady na zajištění kolektivní bezpečnosti osob</t>
  </si>
  <si>
    <t>1185571532</t>
  </si>
  <si>
    <t>Poznámka k položce:_x000D_
Poznámka k položce: Jedná se zejména o náklady na zajištění: - osazeníí výstaražných a informačních tabulí/tabulek - zabezpečení okrajů konstrukcí proti pádu osob - zabepečení  komunikací pro pohyb osob po staveništi - zabezpečení přechodů přes výkopy  - a další prvky kolektivní ochrany osob.</t>
  </si>
  <si>
    <t>045203001</t>
  </si>
  <si>
    <t>Kompletační činnost</t>
  </si>
  <si>
    <t>1712287995</t>
  </si>
  <si>
    <t>Poznámka k položce:_x000D_
Poznámka k položce: Náklad zhotovitele na řízení a koordinaci subdodavatelů.</t>
  </si>
  <si>
    <t>049103001</t>
  </si>
  <si>
    <t>Náklady na inženýrskou činnost zhotovitele vzniklou v souvislosti s realizací stavby</t>
  </si>
  <si>
    <t>-923111193</t>
  </si>
  <si>
    <t>Poznámka k položce:_x000D_
Poznámka k položce: Inženýrská činnost prováděná v průběhu stavebních prací vyplývající z povahy díla, a požadavků v SOD a VOP  Jedná se zejména o náklady na zajištění: - vyřízení záborů, žádostí o uzavírky¨, - vyřízení stanovisek dotčených orgánů ke kolaudaci, - jednání s úřady, - jednání s dotčenými účastníky stavebního řízení, - zpracování havarijního a povodňového plánu, apod.</t>
  </si>
  <si>
    <t>049103002</t>
  </si>
  <si>
    <t>Náklady vzniklé v souvislosti s realizací stavby</t>
  </si>
  <si>
    <t>688569759</t>
  </si>
  <si>
    <t>Poznámka k položce:_x000D_
Poznámka k položce: Jedná se zejména o náklady na zajištění: - čištění veřejných komunikací znečištěných v souvislosti s realizací stavby - zimní údržby komunikací přístupných veřejnosti v obvodu staveniště - ochrany díla, apod.</t>
  </si>
  <si>
    <t>071002001</t>
  </si>
  <si>
    <t>Provoz investora, třetích osob</t>
  </si>
  <si>
    <t>-1211997606</t>
  </si>
  <si>
    <t>Poznámka k položce:_x000D_
Poznámka k položce: Náklad na zvýšení rozpočtových nákladů z titulu rušení dopravy vně i uvnitř staveniště, vlivu prostředí, přestávek v práci nařízených investorem a ostatních vlivů způsobených investorem.</t>
  </si>
  <si>
    <t>073002001</t>
  </si>
  <si>
    <t>Ztížený pohyb vozidel v centrech měst</t>
  </si>
  <si>
    <t>-1965717790</t>
  </si>
  <si>
    <t>Poznámka k položce:_x000D_
Poznámka k položce: Náklad na vliv způsobený ztíženým pohybem vozidel a obsluhy stavby v centrech měst.</t>
  </si>
  <si>
    <t>0121030X1</t>
  </si>
  <si>
    <t>Průkaz způsobilosti</t>
  </si>
  <si>
    <t>769522701</t>
  </si>
  <si>
    <t>SEZNAM FIGUR</t>
  </si>
  <si>
    <t>Výměra</t>
  </si>
  <si>
    <t xml:space="preserve"> PS01/ 1.02</t>
  </si>
  <si>
    <t>Použití figury:</t>
  </si>
  <si>
    <t>Asfaltový beton vrstva obrusná ACO 11 (ABS) tř. I tl 50 mm š do 3 m z nemodifikovaného asfaltu</t>
  </si>
  <si>
    <t>Podklad ze štěrkodrtě ŠD plochy přes 100 m2 tl 150 mm</t>
  </si>
  <si>
    <t>Asfaltový beton vrstva podkladní ACP 16 (obalované kamenivo OKS) tl 50 mm š do 1,5 m</t>
  </si>
  <si>
    <t>Asfaltový beton vrstva podkladní ACP 22 (obalované kamenivo OKH) tl 100 mm š do 1,5 m</t>
  </si>
  <si>
    <t>Postřik živičný spojovací ze silniční emulze v množství 0,30 kg/m2</t>
  </si>
  <si>
    <t>Kladení zámkové dlažby pozemních komunikací ručně tl 80 mm skupiny A pl do 50 m2</t>
  </si>
  <si>
    <t>Rozprostření ornice tl vrstvy do 200 mm pl přes 100 do 500 m2 v rovině nebo ve svahu do 1:5 strojně</t>
  </si>
  <si>
    <t>Vodorovné přemístění do 100 m bez naložení výkopku ze zemin schopných zúrodnění</t>
  </si>
  <si>
    <t>Nakládání výkopku ze zemin schopných zúrodnění</t>
  </si>
  <si>
    <t>Založení lučního trávníku výsevem pl přes 1000 m2 v rovině a ve svahu do 1:5</t>
  </si>
  <si>
    <t>Úprava pláně v hornině třídy těžitelnosti I skupiny 1 až 3 se zhutněním strojně</t>
  </si>
  <si>
    <t>Hloubení jam nezapažených v hornině třídy těžitelnosti I skupiny 3 objem do 5000 m3 strojně</t>
  </si>
  <si>
    <t>Vodorovné přemístění přes 20 do 50 m výkopku/sypaniny z horniny třídy těžitelnosti I skupiny 1 až 3</t>
  </si>
  <si>
    <t>Vodorovné přemístění přes 500 do 1000 m výkopku/sypaniny z horniny třídy těžitelnosti I skupiny 1 až 3</t>
  </si>
  <si>
    <t>Nakládání výkopku z hornin třídy těžitelnosti I skupiny 1 až 3 do 100 m3</t>
  </si>
  <si>
    <t>Uložení sypaniny na skládky nebo meziskládky</t>
  </si>
  <si>
    <t>Montáž roštu koleje na pražcích betonových typ koleje S49 rozdělení u</t>
  </si>
  <si>
    <t>Montáž roštu koleje na pražcích dřevěných typ koleje S49 rozdělení u</t>
  </si>
  <si>
    <t>Zásyp jam, šachet rýh nebo kolem objektů sypaninou se zhutněním</t>
  </si>
  <si>
    <t>Sejmutí ornice plochy přes 500 m2 tl vrstvy do 200 mm strojně</t>
  </si>
  <si>
    <t>Uložení zemin schopných zúrodnění nebo výsypek do násypů</t>
  </si>
  <si>
    <t>ornice_pl_1</t>
  </si>
  <si>
    <t>Hloubení rýh nezapažených š do 800 mm v hornině třídy těžitelnosti I skupiny 3 objem přes 100 m3 strojně</t>
  </si>
  <si>
    <t>Konstrukční vrstva tělesa železničního spodku z upravené zeminy vápnem tl 300 mm</t>
  </si>
  <si>
    <t>Montáž kanalizačního potrubí korugovaného SN 10 z polypropylenu DN 250</t>
  </si>
  <si>
    <t>Obetonování potrubí nebo zdiva stok betonem prostým tř. C 16/20 v otevřeném výkopu</t>
  </si>
  <si>
    <t>Hloubení šachet nezapažených v hornině třídy těžitelnosti I skupiny 3 objem do 100 m3</t>
  </si>
  <si>
    <t>Trativody z drenážních trubek plastových flexibilních D 160 mm bez lože</t>
  </si>
  <si>
    <t>Výplň odvodňovacích žeber nebo trativodů kamenivem hrubým drceným frakce 4 až 16 mm</t>
  </si>
  <si>
    <t>Zřízení opláštění žeber nebo trativodů geotextilií v rýze nebo zářezu sklonu do 1:2</t>
  </si>
  <si>
    <t xml:space="preserve"> PS02/ 02</t>
  </si>
  <si>
    <t>Kladení zámkové dlažby pozemních komunikací ručně tl 80 mm skupiny A pl přes 100 do 300 m2</t>
  </si>
  <si>
    <t>Podklad ze štěrkodrtě ŠD plochy přes 100 m2 tl 100 mm</t>
  </si>
  <si>
    <t>Modernizace tramvajové tratě Vídeňská, úsek Moravanské lány po smyčku Modřice</t>
  </si>
  <si>
    <t>CZ26957914</t>
  </si>
  <si>
    <t>PRODOZ road s.r.o., Brno</t>
  </si>
  <si>
    <t>Modřice, podjezd</t>
  </si>
  <si>
    <t>01.01</t>
  </si>
  <si>
    <t>01.02</t>
  </si>
  <si>
    <t>02.01</t>
  </si>
  <si>
    <t>02.02</t>
  </si>
  <si>
    <t>PS02 - Modřice, podjezd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</si>
</sst>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7">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8"/>
      <color rgb="FF000000"/>
      <name val="Arial CE"/>
    </font>
    <font>
      <i/>
      <sz val="9"/>
      <color rgb="FF0000FF"/>
      <name val="Arial CE"/>
    </font>
    <font>
      <i/>
      <sz val="8"/>
      <color rgb="FF0000FF"/>
      <name val="Arial CE"/>
    </font>
    <font>
      <i/>
      <sz val="7"/>
      <color rgb="FF969696"/>
      <name val="Arial CE"/>
    </font>
    <font>
      <b/>
      <sz val="9"/>
      <name val="Arial CE"/>
    </font>
    <font>
      <u/>
      <sz val="11"/>
      <color theme="10"/>
      <name val="Calibri"/>
      <scheme val="minor"/>
    </font>
    <font>
      <b/>
      <sz val="10"/>
      <name val="Arial CE"/>
      <charset val="238"/>
    </font>
    <font>
      <sz val="8"/>
      <name val="Arial CE"/>
    </font>
    <font>
      <b/>
      <sz val="11"/>
      <name val="Arial CE"/>
      <charset val="238"/>
    </font>
    <font>
      <b/>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373">
    <xf numFmtId="0" fontId="0" fillId="0" borderId="0" xfId="0"/>
    <xf numFmtId="0" fontId="0" fillId="0" borderId="0" xfId="0"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8" fillId="0" borderId="0" xfId="0" applyFont="1"/>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4"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3" xfId="0"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25" fillId="0" borderId="0" xfId="0" applyFont="1" applyAlignment="1">
      <alignment horizontal="left" vertical="center"/>
    </xf>
    <xf numFmtId="4" fontId="25" fillId="0" borderId="0" xfId="0" applyNumberFormat="1" applyFont="1" applyAlignment="1">
      <alignment vertical="center"/>
    </xf>
    <xf numFmtId="4" fontId="1" fillId="0" borderId="0" xfId="0" applyNumberFormat="1" applyFont="1" applyAlignment="1">
      <alignmen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4" borderId="0" xfId="0" applyFont="1" applyFill="1" applyAlignment="1">
      <alignment horizontal="left" vertical="center"/>
    </xf>
    <xf numFmtId="0" fontId="23" fillId="4"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6" fillId="0" borderId="0" xfId="0" applyFont="1" applyAlignment="1">
      <alignment horizontal="left" vertical="center"/>
    </xf>
    <xf numFmtId="4" fontId="6" fillId="0" borderId="0" xfId="0" applyNumberFormat="1" applyFont="1"/>
    <xf numFmtId="0" fontId="0" fillId="0" borderId="3" xfId="0" applyBorder="1" applyAlignment="1">
      <alignment horizontal="center" vertical="center" wrapText="1"/>
    </xf>
    <xf numFmtId="0" fontId="23" fillId="4" borderId="16" xfId="0" applyFont="1" applyFill="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23" fillId="0" borderId="22" xfId="0" applyFont="1" applyBorder="1" applyAlignment="1">
      <alignment horizontal="center" vertical="center"/>
    </xf>
    <xf numFmtId="49" fontId="23" fillId="0" borderId="22" xfId="0" applyNumberFormat="1" applyFont="1" applyBorder="1" applyAlignment="1">
      <alignment horizontal="left" vertical="center" wrapText="1"/>
    </xf>
    <xf numFmtId="0" fontId="23" fillId="0" borderId="22" xfId="0" applyFont="1" applyBorder="1" applyAlignment="1">
      <alignment horizontal="left" vertical="center" wrapText="1"/>
    </xf>
    <xf numFmtId="0" fontId="23" fillId="0" borderId="22" xfId="0" applyFont="1" applyBorder="1" applyAlignment="1">
      <alignment horizontal="center" vertical="center" wrapText="1"/>
    </xf>
    <xf numFmtId="167" fontId="23" fillId="0" borderId="22" xfId="0" applyNumberFormat="1" applyFont="1" applyBorder="1" applyAlignment="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lignment vertical="center"/>
    </xf>
    <xf numFmtId="0" fontId="24" fillId="2"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0" fillId="0" borderId="14" xfId="0" applyBorder="1" applyAlignment="1">
      <alignment vertical="center"/>
    </xf>
    <xf numFmtId="0" fontId="0" fillId="2" borderId="22" xfId="0" applyFill="1" applyBorder="1" applyAlignment="1" applyProtection="1">
      <alignment horizontal="center" vertical="center"/>
      <protection locked="0"/>
    </xf>
    <xf numFmtId="49" fontId="0" fillId="2" borderId="22" xfId="0" applyNumberFormat="1" applyFill="1" applyBorder="1" applyAlignment="1" applyProtection="1">
      <alignment horizontal="left" vertical="center" wrapText="1"/>
      <protection locked="0"/>
    </xf>
    <xf numFmtId="0" fontId="0" fillId="2" borderId="22" xfId="0" applyFill="1" applyBorder="1" applyAlignment="1" applyProtection="1">
      <alignment horizontal="left" vertical="center" wrapText="1"/>
      <protection locked="0"/>
    </xf>
    <xf numFmtId="0" fontId="0" fillId="2" borderId="22" xfId="0" applyFill="1" applyBorder="1" applyAlignment="1" applyProtection="1">
      <alignment horizontal="center" vertical="center" wrapText="1"/>
      <protection locked="0"/>
    </xf>
    <xf numFmtId="167" fontId="0" fillId="2" borderId="22" xfId="0" applyNumberFormat="1" applyFill="1" applyBorder="1" applyAlignment="1" applyProtection="1">
      <alignment vertical="center"/>
      <protection locked="0"/>
    </xf>
    <xf numFmtId="4" fontId="0" fillId="2" borderId="22" xfId="0" applyNumberFormat="1" applyFill="1" applyBorder="1" applyAlignment="1" applyProtection="1">
      <alignment vertical="center"/>
      <protection locked="0"/>
    </xf>
    <xf numFmtId="4" fontId="0" fillId="0" borderId="22" xfId="0" applyNumberFormat="1" applyBorder="1" applyAlignment="1">
      <alignment vertical="center"/>
    </xf>
    <xf numFmtId="0" fontId="0" fillId="0" borderId="22" xfId="0" applyBorder="1" applyAlignment="1">
      <alignment vertical="center"/>
    </xf>
    <xf numFmtId="0" fontId="22" fillId="2" borderId="22" xfId="0" applyFont="1" applyFill="1" applyBorder="1" applyAlignment="1" applyProtection="1">
      <alignment horizontal="left" vertical="center"/>
      <protection locked="0"/>
    </xf>
    <xf numFmtId="0" fontId="22" fillId="2" borderId="22" xfId="0" applyFont="1" applyFill="1" applyBorder="1" applyAlignment="1" applyProtection="1">
      <alignment horizontal="center" vertical="center"/>
      <protection locked="0"/>
    </xf>
    <xf numFmtId="0" fontId="0" fillId="0" borderId="20" xfId="0" applyBorder="1" applyAlignment="1">
      <alignment vertical="center"/>
    </xf>
    <xf numFmtId="0" fontId="0" fillId="0" borderId="21" xfId="0" applyBorder="1" applyAlignment="1">
      <alignment vertical="center"/>
    </xf>
    <xf numFmtId="4" fontId="38" fillId="2" borderId="22" xfId="0" applyNumberFormat="1" applyFont="1" applyFill="1" applyBorder="1" applyAlignment="1" applyProtection="1">
      <alignment vertical="center"/>
      <protection locked="0"/>
    </xf>
    <xf numFmtId="0" fontId="40" fillId="0" borderId="0" xfId="0" applyFont="1" applyAlignment="1">
      <alignment vertical="center" wrapText="1"/>
    </xf>
    <xf numFmtId="0" fontId="0" fillId="0" borderId="0" xfId="0" applyAlignment="1" applyProtection="1">
      <alignment vertical="center"/>
      <protection locked="0"/>
    </xf>
    <xf numFmtId="0" fontId="4" fillId="0" borderId="0" xfId="0" applyFont="1" applyAlignment="1">
      <alignment horizontal="left" vertical="center" wrapText="1"/>
    </xf>
    <xf numFmtId="0" fontId="41" fillId="0" borderId="16" xfId="0" applyFont="1" applyBorder="1" applyAlignment="1">
      <alignment horizontal="left" vertical="center" wrapText="1"/>
    </xf>
    <xf numFmtId="0" fontId="41" fillId="0" borderId="22" xfId="0" applyFont="1" applyBorder="1" applyAlignment="1">
      <alignment horizontal="left" vertical="center" wrapText="1"/>
    </xf>
    <xf numFmtId="0" fontId="41" fillId="0" borderId="22" xfId="0" applyFont="1" applyBorder="1" applyAlignment="1">
      <alignment horizontal="left" vertical="center"/>
    </xf>
    <xf numFmtId="167" fontId="41"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35" fillId="0" borderId="0" xfId="0" applyFont="1" applyAlignment="1">
      <alignment horizontal="left" vertical="center"/>
    </xf>
    <xf numFmtId="0" fontId="3" fillId="0" borderId="0" xfId="0" applyFont="1" applyAlignment="1">
      <alignment horizontal="left" vertical="center" wrapText="1"/>
    </xf>
    <xf numFmtId="0" fontId="0" fillId="0" borderId="0" xfId="0"/>
    <xf numFmtId="0" fontId="2" fillId="0" borderId="0" xfId="0" applyFont="1" applyAlignment="1">
      <alignment horizontal="left" vertical="center"/>
    </xf>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0" fontId="45" fillId="0" borderId="0" xfId="0" applyFont="1" applyAlignment="1">
      <alignment horizontal="left" vertical="center" wrapText="1"/>
    </xf>
    <xf numFmtId="0" fontId="45" fillId="0" borderId="0" xfId="0" applyFont="1" applyAlignment="1">
      <alignment horizontal="left" vertical="center"/>
    </xf>
    <xf numFmtId="0" fontId="45" fillId="0" borderId="0" xfId="0" applyFont="1"/>
    <xf numFmtId="0" fontId="45" fillId="0" borderId="0" xfId="0" applyFont="1" applyAlignment="1">
      <alignment vertical="center"/>
    </xf>
    <xf numFmtId="0" fontId="0" fillId="0" borderId="0" xfId="0" applyProtection="1"/>
    <xf numFmtId="0" fontId="0" fillId="0" borderId="0" xfId="0" applyProtection="1"/>
    <xf numFmtId="0" fontId="0" fillId="0" borderId="0" xfId="0" applyAlignment="1" applyProtection="1">
      <alignment horizontal="left" vertical="center"/>
    </xf>
    <xf numFmtId="0" fontId="0" fillId="0" borderId="1" xfId="0" applyBorder="1" applyProtection="1"/>
    <xf numFmtId="0" fontId="0" fillId="0" borderId="2" xfId="0" applyBorder="1" applyProtection="1"/>
    <xf numFmtId="0" fontId="0" fillId="0" borderId="3" xfId="0" applyBorder="1" applyProtection="1"/>
    <xf numFmtId="0" fontId="14" fillId="0" borderId="0" xfId="0" applyFont="1" applyAlignment="1" applyProtection="1">
      <alignment horizontal="left" vertical="center"/>
    </xf>
    <xf numFmtId="0" fontId="32" fillId="0" borderId="0" xfId="0" applyFont="1" applyAlignment="1" applyProtection="1">
      <alignment horizontal="left" vertical="center"/>
    </xf>
    <xf numFmtId="0" fontId="1" fillId="0" borderId="0" xfId="0" applyFont="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horizontal="left" vertical="center"/>
    </xf>
    <xf numFmtId="0" fontId="5" fillId="0" borderId="0" xfId="0" applyFont="1" applyProtection="1"/>
    <xf numFmtId="0" fontId="0" fillId="0" borderId="3" xfId="0" applyBorder="1" applyAlignment="1" applyProtection="1">
      <alignment vertical="center"/>
    </xf>
    <xf numFmtId="0" fontId="0" fillId="0" borderId="0" xfId="0" applyAlignment="1" applyProtection="1">
      <alignment vertical="center"/>
    </xf>
    <xf numFmtId="0" fontId="2" fillId="0" borderId="0" xfId="0" applyFont="1" applyAlignment="1" applyProtection="1">
      <alignment horizontal="left" vertical="center" wrapText="1"/>
    </xf>
    <xf numFmtId="0" fontId="44"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horizontal="left" vertical="center"/>
    </xf>
    <xf numFmtId="165" fontId="2" fillId="0" borderId="0" xfId="0" applyNumberFormat="1" applyFont="1" applyAlignment="1" applyProtection="1">
      <alignment horizontal="left" vertical="center"/>
    </xf>
    <xf numFmtId="0" fontId="2" fillId="0" borderId="0" xfId="0" applyFont="1" applyAlignment="1" applyProtection="1">
      <alignment horizontal="left" vertical="center"/>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12" xfId="0" applyBorder="1" applyAlignment="1" applyProtection="1">
      <alignment vertical="center"/>
    </xf>
    <xf numFmtId="0" fontId="18" fillId="0" borderId="0" xfId="0" applyFont="1" applyAlignment="1" applyProtection="1">
      <alignment horizontal="left" vertical="center"/>
    </xf>
    <xf numFmtId="4" fontId="25" fillId="0" borderId="0" xfId="0" applyNumberFormat="1" applyFont="1" applyAlignment="1" applyProtection="1">
      <alignment vertical="center"/>
    </xf>
    <xf numFmtId="0" fontId="1" fillId="0" borderId="0" xfId="0" applyFont="1" applyAlignment="1" applyProtection="1">
      <alignment horizontal="right" vertical="center"/>
    </xf>
    <xf numFmtId="0" fontId="22" fillId="0" borderId="0" xfId="0" applyFont="1" applyAlignment="1" applyProtection="1">
      <alignment horizontal="left" vertical="center"/>
    </xf>
    <xf numFmtId="4" fontId="1" fillId="0" borderId="0" xfId="0" applyNumberFormat="1" applyFont="1" applyAlignment="1" applyProtection="1">
      <alignment vertical="center"/>
    </xf>
    <xf numFmtId="164" fontId="1" fillId="0" borderId="0" xfId="0" applyNumberFormat="1" applyFont="1" applyAlignment="1" applyProtection="1">
      <alignment horizontal="right" vertical="center"/>
    </xf>
    <xf numFmtId="0" fontId="0" fillId="4" borderId="0" xfId="0" applyFill="1" applyAlignment="1" applyProtection="1">
      <alignment vertical="center"/>
    </xf>
    <xf numFmtId="0" fontId="4" fillId="4" borderId="6" xfId="0" applyFont="1" applyFill="1" applyBorder="1" applyAlignment="1" applyProtection="1">
      <alignment horizontal="left" vertical="center"/>
    </xf>
    <xf numFmtId="0" fontId="0" fillId="4" borderId="7" xfId="0" applyFill="1" applyBorder="1" applyAlignment="1" applyProtection="1">
      <alignment vertical="center"/>
    </xf>
    <xf numFmtId="0" fontId="4" fillId="4" borderId="7" xfId="0" applyFont="1" applyFill="1" applyBorder="1" applyAlignment="1" applyProtection="1">
      <alignment horizontal="right" vertical="center"/>
    </xf>
    <xf numFmtId="0" fontId="4" fillId="4" borderId="7" xfId="0" applyFont="1" applyFill="1" applyBorder="1" applyAlignment="1" applyProtection="1">
      <alignment horizontal="center" vertical="center"/>
    </xf>
    <xf numFmtId="4" fontId="4" fillId="4" borderId="7" xfId="0" applyNumberFormat="1" applyFont="1" applyFill="1" applyBorder="1" applyAlignment="1" applyProtection="1">
      <alignment vertical="center"/>
    </xf>
    <xf numFmtId="0" fontId="0" fillId="4" borderId="8" xfId="0" applyFill="1" applyBorder="1"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1" fillId="0" borderId="5" xfId="0" applyFont="1" applyBorder="1" applyAlignment="1" applyProtection="1">
      <alignment horizontal="left" vertical="center"/>
    </xf>
    <xf numFmtId="0" fontId="0" fillId="0" borderId="5" xfId="0" applyBorder="1" applyAlignment="1" applyProtection="1">
      <alignment vertical="center"/>
    </xf>
    <xf numFmtId="0" fontId="1" fillId="0" borderId="5" xfId="0" applyFont="1" applyBorder="1" applyAlignment="1" applyProtection="1">
      <alignment horizontal="center" vertical="center"/>
    </xf>
    <xf numFmtId="0" fontId="1" fillId="0" borderId="5" xfId="0" applyFont="1" applyBorder="1" applyAlignment="1" applyProtection="1">
      <alignment horizontal="right" vertical="center"/>
    </xf>
    <xf numFmtId="0" fontId="0" fillId="0" borderId="9" xfId="0" applyBorder="1" applyAlignment="1" applyProtection="1">
      <alignment vertical="center"/>
    </xf>
    <xf numFmtId="0" fontId="0" fillId="0" borderId="10" xfId="0" applyBorder="1" applyAlignment="1" applyProtection="1">
      <alignment vertical="center"/>
    </xf>
    <xf numFmtId="0" fontId="0" fillId="0" borderId="1" xfId="0" applyBorder="1" applyAlignment="1" applyProtection="1">
      <alignment vertical="center"/>
    </xf>
    <xf numFmtId="0" fontId="0" fillId="0" borderId="2" xfId="0" applyBorder="1" applyAlignment="1" applyProtection="1">
      <alignment vertical="center"/>
    </xf>
    <xf numFmtId="0" fontId="2"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6" fillId="0" borderId="0" xfId="0" applyFont="1" applyAlignment="1" applyProtection="1">
      <alignment horizontal="left" vertical="center"/>
    </xf>
    <xf numFmtId="4" fontId="6" fillId="0" borderId="0" xfId="0" applyNumberFormat="1" applyFont="1" applyProtection="1"/>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3" xfId="0"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0" xfId="0" applyAlignment="1" applyProtection="1">
      <alignment horizontal="center" vertical="center" wrapText="1"/>
    </xf>
    <xf numFmtId="0" fontId="25" fillId="0" borderId="0" xfId="0" applyFont="1" applyAlignment="1" applyProtection="1">
      <alignment horizontal="left" vertical="center"/>
    </xf>
    <xf numFmtId="4" fontId="25" fillId="0" borderId="0" xfId="0" applyNumberFormat="1" applyFont="1" applyProtection="1"/>
    <xf numFmtId="0" fontId="0" fillId="0" borderId="11" xfId="0" applyBorder="1" applyAlignment="1" applyProtection="1">
      <alignment vertical="center"/>
    </xf>
    <xf numFmtId="166" fontId="34" fillId="0" borderId="12" xfId="0" applyNumberFormat="1" applyFont="1" applyBorder="1" applyProtection="1"/>
    <xf numFmtId="166" fontId="34" fillId="0" borderId="13" xfId="0" applyNumberFormat="1" applyFont="1" applyBorder="1" applyProtection="1"/>
    <xf numFmtId="4" fontId="35" fillId="0" borderId="0" xfId="0" applyNumberFormat="1" applyFont="1" applyAlignment="1" applyProtection="1">
      <alignment vertical="center"/>
    </xf>
    <xf numFmtId="0" fontId="8" fillId="0" borderId="3" xfId="0" applyFont="1" applyBorder="1" applyProtection="1"/>
    <xf numFmtId="0" fontId="8" fillId="0" borderId="0" xfId="0" applyFo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14" xfId="0" applyFont="1" applyBorder="1" applyProtection="1"/>
    <xf numFmtId="166" fontId="8" fillId="0" borderId="0" xfId="0" applyNumberFormat="1" applyFont="1" applyProtection="1"/>
    <xf numFmtId="166" fontId="8" fillId="0" borderId="15" xfId="0" applyNumberFormat="1" applyFont="1" applyBorder="1" applyProtection="1"/>
    <xf numFmtId="0" fontId="8" fillId="0" borderId="0" xfId="0" applyFont="1" applyAlignment="1" applyProtection="1">
      <alignment horizontal="center"/>
    </xf>
    <xf numFmtId="4" fontId="8" fillId="0" borderId="0" xfId="0" applyNumberFormat="1" applyFont="1" applyAlignment="1" applyProtection="1">
      <alignment vertical="center"/>
    </xf>
    <xf numFmtId="0" fontId="7" fillId="0" borderId="0" xfId="0" applyFont="1" applyAlignment="1" applyProtection="1">
      <alignment horizontal="left"/>
    </xf>
    <xf numFmtId="4" fontId="7" fillId="0" borderId="0" xfId="0" applyNumberFormat="1" applyFo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xf>
    <xf numFmtId="0" fontId="24" fillId="0" borderId="0" xfId="0" applyFont="1" applyAlignment="1" applyProtection="1">
      <alignment horizontal="center" vertical="center"/>
    </xf>
    <xf numFmtId="166" fontId="24" fillId="0" borderId="0" xfId="0" applyNumberFormat="1" applyFont="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pplyProtection="1">
      <alignment horizontal="left" vertical="center"/>
    </xf>
    <xf numFmtId="4" fontId="0" fillId="0" borderId="0" xfId="0" applyNumberFormat="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14" xfId="0" applyFont="1" applyBorder="1" applyAlignment="1" applyProtection="1">
      <alignment vertical="center"/>
    </xf>
    <xf numFmtId="0" fontId="9" fillId="0" borderId="15" xfId="0"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14" xfId="0" applyFont="1" applyBorder="1" applyAlignment="1" applyProtection="1">
      <alignment vertical="center"/>
    </xf>
    <xf numFmtId="0" fontId="10" fillId="0" borderId="15" xfId="0" applyFont="1" applyBorder="1" applyAlignment="1" applyProtection="1">
      <alignmen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14" xfId="0" applyFont="1" applyBorder="1" applyAlignment="1" applyProtection="1">
      <alignment vertical="center"/>
    </xf>
    <xf numFmtId="0" fontId="11" fillId="0" borderId="15" xfId="0" applyFont="1" applyBorder="1" applyAlignment="1" applyProtection="1">
      <alignment vertical="center"/>
    </xf>
    <xf numFmtId="0" fontId="0" fillId="0" borderId="14" xfId="0" applyBorder="1" applyAlignment="1" applyProtection="1">
      <alignment vertical="center"/>
    </xf>
    <xf numFmtId="0" fontId="0" fillId="0" borderId="15" xfId="0" applyBorder="1" applyAlignment="1" applyProtection="1">
      <alignment vertical="center"/>
    </xf>
    <xf numFmtId="0" fontId="0" fillId="2" borderId="22" xfId="0" applyFill="1" applyBorder="1" applyAlignment="1" applyProtection="1">
      <alignment horizontal="center" vertical="center"/>
    </xf>
    <xf numFmtId="4" fontId="0" fillId="0" borderId="22" xfId="0" applyNumberFormat="1" applyBorder="1" applyAlignment="1" applyProtection="1">
      <alignment vertical="center"/>
    </xf>
    <xf numFmtId="0" fontId="0" fillId="0" borderId="22" xfId="0" applyBorder="1" applyAlignment="1" applyProtection="1">
      <alignment vertical="center"/>
    </xf>
    <xf numFmtId="0" fontId="22" fillId="2" borderId="22" xfId="0" applyFont="1" applyFill="1" applyBorder="1" applyAlignment="1" applyProtection="1">
      <alignment horizontal="left" vertical="center"/>
    </xf>
    <xf numFmtId="0" fontId="22" fillId="2" borderId="22" xfId="0" applyFont="1" applyFill="1" applyBorder="1" applyAlignment="1" applyProtection="1">
      <alignment horizontal="center" vertical="center"/>
    </xf>
    <xf numFmtId="0" fontId="0" fillId="0" borderId="20" xfId="0" applyBorder="1" applyAlignment="1" applyProtection="1">
      <alignment vertical="center"/>
    </xf>
    <xf numFmtId="0" fontId="0" fillId="0" borderId="21" xfId="0" applyBorder="1" applyAlignment="1" applyProtection="1">
      <alignment vertical="center"/>
    </xf>
    <xf numFmtId="0" fontId="2" fillId="0" borderId="0" xfId="0" applyFont="1" applyAlignment="1" applyProtection="1">
      <alignment horizontal="left" vertical="center"/>
      <protection locked="0"/>
    </xf>
    <xf numFmtId="0" fontId="13" fillId="0" borderId="0" xfId="0" applyFont="1" applyAlignment="1" applyProtection="1">
      <alignment horizontal="left" vertical="center"/>
    </xf>
    <xf numFmtId="0" fontId="15" fillId="0" borderId="0" xfId="0" applyFont="1" applyAlignment="1" applyProtection="1">
      <alignment horizontal="left" vertical="center"/>
    </xf>
    <xf numFmtId="0" fontId="16" fillId="0" borderId="0" xfId="0" applyFont="1" applyAlignment="1" applyProtection="1">
      <alignment horizontal="left" vertical="center"/>
    </xf>
    <xf numFmtId="0" fontId="1" fillId="0" borderId="0" xfId="0" applyFont="1" applyAlignment="1" applyProtection="1">
      <alignment horizontal="left" vertical="top"/>
    </xf>
    <xf numFmtId="0" fontId="17" fillId="0" borderId="0" xfId="0" applyFont="1" applyAlignment="1" applyProtection="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pplyProtection="1">
      <alignment horizontal="left" vertical="center"/>
    </xf>
    <xf numFmtId="0" fontId="43" fillId="0" borderId="0" xfId="0" applyFont="1" applyAlignment="1" applyProtection="1">
      <alignment horizontal="left" vertical="center"/>
    </xf>
    <xf numFmtId="0" fontId="0" fillId="0" borderId="4" xfId="0" applyBorder="1" applyProtection="1"/>
    <xf numFmtId="0" fontId="4" fillId="0" borderId="5" xfId="0" applyFont="1" applyBorder="1" applyAlignment="1" applyProtection="1">
      <alignment horizontal="left" vertical="center"/>
    </xf>
    <xf numFmtId="4" fontId="4" fillId="0" borderId="5" xfId="0" applyNumberFormat="1" applyFont="1" applyBorder="1" applyAlignment="1" applyProtection="1">
      <alignment vertical="center"/>
    </xf>
    <xf numFmtId="0" fontId="26" fillId="0" borderId="5" xfId="0"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1" fillId="0" borderId="0" xfId="0" applyFont="1" applyAlignment="1" applyProtection="1">
      <alignment vertical="center"/>
    </xf>
    <xf numFmtId="4" fontId="19" fillId="0" borderId="0" xfId="0" applyNumberFormat="1" applyFont="1" applyAlignment="1" applyProtection="1">
      <alignment vertical="center"/>
    </xf>
    <xf numFmtId="0" fontId="19" fillId="0" borderId="0" xfId="0" applyFont="1" applyAlignment="1" applyProtection="1">
      <alignment horizontal="left" vertical="center"/>
    </xf>
    <xf numFmtId="0" fontId="0" fillId="3" borderId="0" xfId="0"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0" fontId="0" fillId="3" borderId="7" xfId="0"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ill="1" applyBorder="1" applyAlignment="1" applyProtection="1">
      <alignment vertical="center"/>
    </xf>
    <xf numFmtId="0" fontId="2" fillId="0" borderId="0" xfId="0" applyFont="1" applyAlignment="1" applyProtection="1">
      <alignment vertical="center"/>
    </xf>
    <xf numFmtId="0" fontId="2" fillId="0" borderId="3" xfId="0" applyFont="1" applyBorder="1" applyAlignment="1" applyProtection="1">
      <alignment vertical="center"/>
    </xf>
    <xf numFmtId="0" fontId="3" fillId="0" borderId="0" xfId="0" applyFont="1" applyAlignment="1" applyProtection="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1" fillId="0" borderId="11" xfId="0" applyFont="1" applyBorder="1" applyAlignment="1" applyProtection="1">
      <alignment horizontal="center" vertical="center"/>
    </xf>
    <xf numFmtId="0" fontId="21" fillId="0" borderId="12" xfId="0" applyFont="1" applyBorder="1" applyAlignment="1" applyProtection="1">
      <alignment horizontal="left" vertical="center"/>
    </xf>
    <xf numFmtId="0" fontId="0" fillId="0" borderId="13" xfId="0" applyBorder="1" applyAlignment="1" applyProtection="1">
      <alignment vertical="center"/>
    </xf>
    <xf numFmtId="0" fontId="22" fillId="0" borderId="14" xfId="0" applyFont="1" applyBorder="1" applyAlignment="1" applyProtection="1">
      <alignment horizontal="left" vertical="center"/>
    </xf>
    <xf numFmtId="0" fontId="22" fillId="0" borderId="0" xfId="0" applyFont="1" applyAlignment="1" applyProtection="1">
      <alignment horizontal="lef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4" fillId="0" borderId="0" xfId="0" applyFont="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4" fontId="21" fillId="0" borderId="14" xfId="0" applyNumberFormat="1" applyFont="1" applyBorder="1" applyAlignment="1" applyProtection="1">
      <alignment vertical="center"/>
    </xf>
    <xf numFmtId="4" fontId="21" fillId="0" borderId="0" xfId="0" applyNumberFormat="1" applyFont="1" applyAlignment="1" applyProtection="1">
      <alignment vertical="center"/>
    </xf>
    <xf numFmtId="166" fontId="21" fillId="0" borderId="0" xfId="0" applyNumberFormat="1" applyFont="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pplyProtection="1">
      <alignment horizontal="left" vertical="center"/>
    </xf>
    <xf numFmtId="0" fontId="26" fillId="0" borderId="0" xfId="0" applyFont="1" applyAlignment="1" applyProtection="1">
      <alignment horizontal="left" vertical="center"/>
    </xf>
    <xf numFmtId="0" fontId="5" fillId="0" borderId="0" xfId="0" applyFont="1" applyAlignment="1" applyProtection="1">
      <alignmen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4" fontId="29" fillId="0" borderId="14" xfId="0" applyNumberFormat="1" applyFont="1" applyBorder="1" applyAlignment="1" applyProtection="1">
      <alignment vertical="center"/>
    </xf>
    <xf numFmtId="4" fontId="29" fillId="0" borderId="0" xfId="0" applyNumberFormat="1" applyFont="1" applyAlignment="1" applyProtection="1">
      <alignment vertical="center"/>
    </xf>
    <xf numFmtId="166" fontId="29" fillId="0" borderId="0" xfId="0" applyNumberFormat="1" applyFont="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pplyProtection="1">
      <alignment horizontal="left" vertical="center"/>
    </xf>
    <xf numFmtId="0" fontId="30" fillId="0" borderId="0" xfId="1" applyFont="1" applyAlignment="1" applyProtection="1">
      <alignment horizontal="center" vertical="center"/>
    </xf>
    <xf numFmtId="49" fontId="31" fillId="0" borderId="0" xfId="0" applyNumberFormat="1" applyFont="1" applyAlignment="1" applyProtection="1">
      <alignment horizontal="left" vertical="center" wrapText="1"/>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7" fillId="0" borderId="0" xfId="0"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166" fontId="1" fillId="0" borderId="0" xfId="0" applyNumberFormat="1" applyFont="1" applyAlignment="1" applyProtection="1">
      <alignment vertical="center"/>
    </xf>
    <xf numFmtId="4" fontId="1" fillId="0" borderId="15" xfId="0" applyNumberFormat="1" applyFont="1" applyBorder="1" applyAlignment="1" applyProtection="1">
      <alignmen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49" fontId="2" fillId="0" borderId="0" xfId="0" applyNumberFormat="1" applyFont="1" applyAlignment="1" applyProtection="1">
      <alignment horizontal="left" vertical="center"/>
      <protection locked="0"/>
    </xf>
    <xf numFmtId="0" fontId="37" fillId="0" borderId="0" xfId="0" applyFont="1" applyAlignment="1" applyProtection="1">
      <alignment horizontal="left" vertical="center"/>
    </xf>
    <xf numFmtId="0" fontId="45" fillId="0" borderId="0" xfId="0" applyFont="1" applyAlignment="1" applyProtection="1">
      <alignment horizontal="left" vertical="center" wrapText="1"/>
    </xf>
    <xf numFmtId="0" fontId="45" fillId="0" borderId="0" xfId="0" applyFont="1" applyAlignment="1" applyProtection="1">
      <alignment horizontal="left" vertical="center"/>
    </xf>
    <xf numFmtId="0" fontId="45" fillId="0" borderId="0" xfId="0" applyFont="1" applyProtection="1"/>
    <xf numFmtId="0" fontId="46" fillId="0" borderId="0" xfId="0" applyFont="1" applyAlignment="1" applyProtection="1">
      <alignmen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0" borderId="22" xfId="0" applyNumberFormat="1" applyFont="1" applyBorder="1" applyAlignment="1" applyProtection="1">
      <alignment vertical="center"/>
    </xf>
    <xf numFmtId="0" fontId="39" fillId="0" borderId="3" xfId="0" applyFont="1" applyBorder="1" applyAlignment="1" applyProtection="1">
      <alignment vertical="center"/>
    </xf>
    <xf numFmtId="0" fontId="38" fillId="2" borderId="14" xfId="0" applyFont="1" applyFill="1" applyBorder="1" applyAlignment="1" applyProtection="1">
      <alignment horizontal="left" vertical="center"/>
    </xf>
    <xf numFmtId="0" fontId="38" fillId="0" borderId="0" xfId="0" applyFont="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14" xfId="0" applyFont="1" applyBorder="1" applyAlignment="1" applyProtection="1">
      <alignment vertical="center"/>
    </xf>
    <xf numFmtId="0" fontId="12" fillId="0" borderId="15" xfId="0" applyFont="1" applyBorder="1" applyAlignment="1" applyProtection="1">
      <alignment vertical="center"/>
    </xf>
    <xf numFmtId="0" fontId="45"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CM103"/>
  <sheetViews>
    <sheetView showGridLines="0" topLeftCell="A6" zoomScaleNormal="100" workbookViewId="0">
      <selection activeCell="AN17" sqref="AN17"/>
    </sheetView>
  </sheetViews>
  <sheetFormatPr defaultRowHeight="10.199999999999999"/>
  <cols>
    <col min="1" max="1" width="8.28515625" style="130" customWidth="1"/>
    <col min="2" max="2" width="1.7109375" style="130" customWidth="1"/>
    <col min="3" max="3" width="4.140625" style="130" customWidth="1"/>
    <col min="4" max="33" width="2.7109375" style="130" customWidth="1"/>
    <col min="34" max="34" width="3.28515625" style="130" customWidth="1"/>
    <col min="35" max="35" width="31.7109375" style="130" customWidth="1"/>
    <col min="36" max="37" width="2.42578125" style="130" customWidth="1"/>
    <col min="38" max="38" width="8.28515625" style="130" customWidth="1"/>
    <col min="39" max="39" width="3.28515625" style="130" customWidth="1"/>
    <col min="40" max="40" width="13.28515625" style="130" customWidth="1"/>
    <col min="41" max="41" width="7.42578125" style="130" customWidth="1"/>
    <col min="42" max="42" width="4.140625" style="130" customWidth="1"/>
    <col min="43" max="43" width="15.7109375" style="130" hidden="1" customWidth="1"/>
    <col min="44" max="44" width="13.7109375" style="130" customWidth="1"/>
    <col min="45" max="47" width="25.85546875" style="130" hidden="1" customWidth="1"/>
    <col min="48" max="49" width="21.7109375" style="130" hidden="1" customWidth="1"/>
    <col min="50" max="51" width="25" style="130" hidden="1" customWidth="1"/>
    <col min="52" max="52" width="21.7109375" style="130" hidden="1" customWidth="1"/>
    <col min="53" max="53" width="19.140625" style="130" hidden="1" customWidth="1"/>
    <col min="54" max="54" width="25" style="130" hidden="1" customWidth="1"/>
    <col min="55" max="55" width="21.7109375" style="130" hidden="1" customWidth="1"/>
    <col min="56" max="56" width="19.140625" style="130" hidden="1" customWidth="1"/>
    <col min="57" max="57" width="66.42578125" style="130" customWidth="1"/>
    <col min="58" max="70" width="9.140625" style="130"/>
    <col min="71" max="91" width="9.28515625" style="130" hidden="1"/>
    <col min="92" max="16384" width="9.140625" style="130"/>
  </cols>
  <sheetData>
    <row r="1" spans="1:74">
      <c r="A1" s="262" t="s">
        <v>0</v>
      </c>
      <c r="AZ1" s="262" t="s">
        <v>1</v>
      </c>
      <c r="BA1" s="262" t="s">
        <v>2</v>
      </c>
      <c r="BB1" s="262" t="s">
        <v>3</v>
      </c>
      <c r="BT1" s="262" t="s">
        <v>4</v>
      </c>
      <c r="BU1" s="262" t="s">
        <v>4</v>
      </c>
      <c r="BV1" s="262" t="s">
        <v>5</v>
      </c>
    </row>
    <row r="2" spans="1:74" ht="36.9" customHeight="1">
      <c r="AR2" s="131"/>
      <c r="AS2" s="131"/>
      <c r="AT2" s="131"/>
      <c r="AU2" s="131"/>
      <c r="AV2" s="131"/>
      <c r="AW2" s="131"/>
      <c r="AX2" s="131"/>
      <c r="AY2" s="131"/>
      <c r="AZ2" s="131"/>
      <c r="BA2" s="131"/>
      <c r="BB2" s="131"/>
      <c r="BC2" s="131"/>
      <c r="BD2" s="131"/>
      <c r="BE2" s="131"/>
      <c r="BS2" s="132" t="s">
        <v>6</v>
      </c>
      <c r="BT2" s="132" t="s">
        <v>7</v>
      </c>
    </row>
    <row r="3" spans="1:74" ht="6.9" customHeight="1">
      <c r="B3" s="133"/>
      <c r="C3" s="134"/>
      <c r="D3" s="134"/>
      <c r="E3" s="134"/>
      <c r="F3" s="134"/>
      <c r="G3" s="134"/>
      <c r="H3" s="134"/>
      <c r="I3" s="134"/>
      <c r="J3" s="134"/>
      <c r="K3" s="134"/>
      <c r="L3" s="134"/>
      <c r="M3" s="134"/>
      <c r="N3" s="134"/>
      <c r="O3" s="134"/>
      <c r="P3" s="134"/>
      <c r="Q3" s="134"/>
      <c r="R3" s="134"/>
      <c r="S3" s="134"/>
      <c r="T3" s="134"/>
      <c r="U3" s="134"/>
      <c r="V3" s="134"/>
      <c r="W3" s="134"/>
      <c r="X3" s="134"/>
      <c r="Y3" s="134"/>
      <c r="Z3" s="134"/>
      <c r="AA3" s="134"/>
      <c r="AB3" s="134"/>
      <c r="AC3" s="134"/>
      <c r="AD3" s="134"/>
      <c r="AE3" s="134"/>
      <c r="AF3" s="134"/>
      <c r="AG3" s="134"/>
      <c r="AH3" s="134"/>
      <c r="AI3" s="134"/>
      <c r="AJ3" s="134"/>
      <c r="AK3" s="134"/>
      <c r="AL3" s="134"/>
      <c r="AM3" s="134"/>
      <c r="AN3" s="134"/>
      <c r="AO3" s="134"/>
      <c r="AP3" s="134"/>
      <c r="AQ3" s="134"/>
      <c r="AR3" s="135"/>
      <c r="BS3" s="132" t="s">
        <v>6</v>
      </c>
      <c r="BT3" s="132" t="s">
        <v>8</v>
      </c>
    </row>
    <row r="4" spans="1:74" ht="24.9" customHeight="1">
      <c r="B4" s="135"/>
      <c r="D4" s="136" t="s">
        <v>9</v>
      </c>
      <c r="AR4" s="135"/>
      <c r="AS4" s="263" t="s">
        <v>10</v>
      </c>
      <c r="BE4" s="264" t="s">
        <v>11</v>
      </c>
      <c r="BS4" s="132" t="s">
        <v>12</v>
      </c>
    </row>
    <row r="5" spans="1:74" ht="12" customHeight="1">
      <c r="B5" s="135"/>
      <c r="D5" s="265" t="s">
        <v>13</v>
      </c>
      <c r="K5" s="149" t="s">
        <v>14</v>
      </c>
      <c r="L5" s="131"/>
      <c r="M5" s="131"/>
      <c r="N5" s="131"/>
      <c r="O5" s="131"/>
      <c r="P5" s="131"/>
      <c r="Q5" s="131"/>
      <c r="R5" s="131"/>
      <c r="S5" s="131"/>
      <c r="T5" s="131"/>
      <c r="U5" s="131"/>
      <c r="V5" s="131"/>
      <c r="W5" s="131"/>
      <c r="X5" s="131"/>
      <c r="Y5" s="131"/>
      <c r="Z5" s="131"/>
      <c r="AA5" s="131"/>
      <c r="AB5" s="131"/>
      <c r="AC5" s="131"/>
      <c r="AD5" s="131"/>
      <c r="AE5" s="131"/>
      <c r="AF5" s="131"/>
      <c r="AG5" s="131"/>
      <c r="AH5" s="131"/>
      <c r="AI5" s="131"/>
      <c r="AJ5" s="131"/>
      <c r="AK5" s="131"/>
      <c r="AL5" s="131"/>
      <c r="AM5" s="131"/>
      <c r="AN5" s="131"/>
      <c r="AO5" s="131"/>
      <c r="AR5" s="135"/>
      <c r="BE5" s="266" t="s">
        <v>15</v>
      </c>
      <c r="BS5" s="132" t="s">
        <v>6</v>
      </c>
    </row>
    <row r="6" spans="1:74" ht="36.9" customHeight="1">
      <c r="B6" s="135"/>
      <c r="D6" s="267" t="s">
        <v>16</v>
      </c>
      <c r="K6" s="268" t="s">
        <v>945</v>
      </c>
      <c r="L6" s="131"/>
      <c r="M6" s="131"/>
      <c r="N6" s="131"/>
      <c r="O6" s="131"/>
      <c r="P6" s="131"/>
      <c r="Q6" s="131"/>
      <c r="R6" s="131"/>
      <c r="S6" s="131"/>
      <c r="T6" s="131"/>
      <c r="U6" s="131"/>
      <c r="V6" s="131"/>
      <c r="W6" s="131"/>
      <c r="X6" s="131"/>
      <c r="Y6" s="131"/>
      <c r="Z6" s="131"/>
      <c r="AA6" s="131"/>
      <c r="AB6" s="131"/>
      <c r="AC6" s="131"/>
      <c r="AD6" s="131"/>
      <c r="AE6" s="131"/>
      <c r="AF6" s="131"/>
      <c r="AG6" s="131"/>
      <c r="AH6" s="131"/>
      <c r="AI6" s="131"/>
      <c r="AJ6" s="131"/>
      <c r="AK6" s="131"/>
      <c r="AL6" s="131"/>
      <c r="AM6" s="131"/>
      <c r="AN6" s="131"/>
      <c r="AO6" s="131"/>
      <c r="AR6" s="135"/>
      <c r="BE6" s="269"/>
      <c r="BS6" s="132" t="s">
        <v>6</v>
      </c>
    </row>
    <row r="7" spans="1:74" ht="12" customHeight="1">
      <c r="B7" s="135"/>
      <c r="D7" s="138" t="s">
        <v>18</v>
      </c>
      <c r="K7" s="147" t="s">
        <v>1</v>
      </c>
      <c r="AK7" s="138" t="s">
        <v>19</v>
      </c>
      <c r="AN7" s="147" t="s">
        <v>1</v>
      </c>
      <c r="AR7" s="135"/>
      <c r="BE7" s="269"/>
      <c r="BS7" s="132" t="s">
        <v>6</v>
      </c>
    </row>
    <row r="8" spans="1:74" ht="12" customHeight="1">
      <c r="B8" s="135"/>
      <c r="D8" s="138" t="s">
        <v>20</v>
      </c>
      <c r="K8" s="147" t="s">
        <v>21</v>
      </c>
      <c r="AK8" s="138" t="s">
        <v>22</v>
      </c>
      <c r="AN8" s="15" t="s">
        <v>23</v>
      </c>
      <c r="AR8" s="135"/>
      <c r="BE8" s="269"/>
      <c r="BS8" s="132" t="s">
        <v>6</v>
      </c>
    </row>
    <row r="9" spans="1:74" ht="14.4" customHeight="1">
      <c r="B9" s="135"/>
      <c r="AR9" s="135"/>
      <c r="BE9" s="269"/>
      <c r="BS9" s="132" t="s">
        <v>6</v>
      </c>
    </row>
    <row r="10" spans="1:74" ht="12" customHeight="1">
      <c r="B10" s="135"/>
      <c r="D10" s="138" t="s">
        <v>24</v>
      </c>
      <c r="AK10" s="138" t="s">
        <v>25</v>
      </c>
      <c r="AN10" s="147" t="s">
        <v>26</v>
      </c>
      <c r="AR10" s="135"/>
      <c r="BE10" s="269"/>
      <c r="BS10" s="132" t="s">
        <v>6</v>
      </c>
    </row>
    <row r="11" spans="1:74" ht="18.45" customHeight="1">
      <c r="B11" s="135"/>
      <c r="E11" s="270" t="s">
        <v>27</v>
      </c>
      <c r="AK11" s="138" t="s">
        <v>28</v>
      </c>
      <c r="AN11" s="147" t="s">
        <v>29</v>
      </c>
      <c r="AR11" s="135"/>
      <c r="BE11" s="269"/>
      <c r="BS11" s="132" t="s">
        <v>6</v>
      </c>
    </row>
    <row r="12" spans="1:74" ht="6.9" customHeight="1">
      <c r="B12" s="135"/>
      <c r="AR12" s="135"/>
      <c r="BE12" s="269"/>
      <c r="BS12" s="132" t="s">
        <v>6</v>
      </c>
    </row>
    <row r="13" spans="1:74" ht="12" customHeight="1">
      <c r="B13" s="135"/>
      <c r="D13" s="138" t="s">
        <v>30</v>
      </c>
      <c r="AK13" s="138" t="s">
        <v>25</v>
      </c>
      <c r="AN13" s="16" t="s">
        <v>31</v>
      </c>
      <c r="AR13" s="135"/>
      <c r="BE13" s="269"/>
      <c r="BS13" s="132" t="s">
        <v>6</v>
      </c>
    </row>
    <row r="14" spans="1:74" ht="13.2">
      <c r="B14" s="135"/>
      <c r="E14" s="120" t="s">
        <v>31</v>
      </c>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138" t="s">
        <v>28</v>
      </c>
      <c r="AN14" s="16" t="s">
        <v>31</v>
      </c>
      <c r="AR14" s="135"/>
      <c r="BE14" s="269"/>
      <c r="BS14" s="132" t="s">
        <v>6</v>
      </c>
    </row>
    <row r="15" spans="1:74" ht="6.9" customHeight="1">
      <c r="B15" s="135"/>
      <c r="AR15" s="135"/>
      <c r="BE15" s="269"/>
      <c r="BS15" s="132" t="s">
        <v>4</v>
      </c>
    </row>
    <row r="16" spans="1:74" ht="12" customHeight="1">
      <c r="B16" s="135"/>
      <c r="D16" s="138" t="s">
        <v>32</v>
      </c>
      <c r="AK16" s="138" t="s">
        <v>25</v>
      </c>
      <c r="AN16" s="147">
        <v>26957914</v>
      </c>
      <c r="AR16" s="135"/>
      <c r="BE16" s="269"/>
      <c r="BS16" s="132" t="s">
        <v>4</v>
      </c>
    </row>
    <row r="17" spans="2:71" ht="18.45" customHeight="1">
      <c r="B17" s="135"/>
      <c r="E17" s="270" t="s">
        <v>947</v>
      </c>
      <c r="AK17" s="138" t="s">
        <v>28</v>
      </c>
      <c r="AN17" s="147" t="s">
        <v>946</v>
      </c>
      <c r="AR17" s="135"/>
      <c r="BE17" s="269"/>
      <c r="BS17" s="132" t="s">
        <v>36</v>
      </c>
    </row>
    <row r="18" spans="2:71" ht="6.9" customHeight="1">
      <c r="B18" s="135"/>
      <c r="AR18" s="135"/>
      <c r="BE18" s="269"/>
      <c r="BS18" s="132" t="s">
        <v>6</v>
      </c>
    </row>
    <row r="19" spans="2:71" ht="12" customHeight="1">
      <c r="B19" s="135"/>
      <c r="D19" s="138" t="s">
        <v>37</v>
      </c>
      <c r="AK19" s="138" t="s">
        <v>25</v>
      </c>
      <c r="AN19" s="147" t="s">
        <v>33</v>
      </c>
      <c r="AR19" s="135"/>
      <c r="BE19" s="269"/>
      <c r="BS19" s="132" t="s">
        <v>6</v>
      </c>
    </row>
    <row r="20" spans="2:71" ht="18.45" customHeight="1">
      <c r="B20" s="135"/>
      <c r="E20" s="147" t="s">
        <v>34</v>
      </c>
      <c r="AK20" s="138" t="s">
        <v>28</v>
      </c>
      <c r="AN20" s="147" t="s">
        <v>35</v>
      </c>
      <c r="AR20" s="135"/>
      <c r="BE20" s="269"/>
      <c r="BS20" s="132" t="s">
        <v>4</v>
      </c>
    </row>
    <row r="21" spans="2:71" ht="6.9" customHeight="1">
      <c r="B21" s="135"/>
      <c r="AR21" s="135"/>
      <c r="BE21" s="269"/>
    </row>
    <row r="22" spans="2:71" ht="12" customHeight="1">
      <c r="B22" s="135"/>
      <c r="D22" s="138" t="s">
        <v>38</v>
      </c>
      <c r="AR22" s="135"/>
      <c r="BE22" s="269"/>
    </row>
    <row r="23" spans="2:71" ht="16.5" customHeight="1">
      <c r="B23" s="135"/>
      <c r="E23" s="144" t="s">
        <v>1</v>
      </c>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R23" s="135"/>
      <c r="BE23" s="269"/>
    </row>
    <row r="24" spans="2:71" ht="6.9" customHeight="1">
      <c r="B24" s="135"/>
      <c r="AR24" s="135"/>
      <c r="BE24" s="269"/>
    </row>
    <row r="25" spans="2:71" ht="6.9" customHeight="1">
      <c r="B25" s="135"/>
      <c r="D25" s="271"/>
      <c r="E25" s="271"/>
      <c r="F25" s="271"/>
      <c r="G25" s="271"/>
      <c r="H25" s="271"/>
      <c r="I25" s="271"/>
      <c r="J25" s="271"/>
      <c r="K25" s="271"/>
      <c r="L25" s="271"/>
      <c r="M25" s="271"/>
      <c r="N25" s="271"/>
      <c r="O25" s="271"/>
      <c r="P25" s="271"/>
      <c r="Q25" s="271"/>
      <c r="R25" s="271"/>
      <c r="S25" s="271"/>
      <c r="T25" s="271"/>
      <c r="U25" s="271"/>
      <c r="V25" s="271"/>
      <c r="W25" s="271"/>
      <c r="X25" s="271"/>
      <c r="Y25" s="271"/>
      <c r="Z25" s="271"/>
      <c r="AA25" s="271"/>
      <c r="AB25" s="271"/>
      <c r="AC25" s="271"/>
      <c r="AD25" s="271"/>
      <c r="AE25" s="271"/>
      <c r="AF25" s="271"/>
      <c r="AG25" s="271"/>
      <c r="AH25" s="271"/>
      <c r="AI25" s="271"/>
      <c r="AJ25" s="271"/>
      <c r="AK25" s="271"/>
      <c r="AL25" s="271"/>
      <c r="AM25" s="271"/>
      <c r="AN25" s="271"/>
      <c r="AO25" s="271"/>
      <c r="AR25" s="135"/>
      <c r="BE25" s="269"/>
    </row>
    <row r="26" spans="2:71" s="143" customFormat="1" ht="25.95" customHeight="1">
      <c r="B26" s="142"/>
      <c r="D26" s="272" t="s">
        <v>39</v>
      </c>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273">
        <f>ROUND(AG94,2)</f>
        <v>0</v>
      </c>
      <c r="AL26" s="274"/>
      <c r="AM26" s="274"/>
      <c r="AN26" s="274"/>
      <c r="AO26" s="274"/>
      <c r="AR26" s="142"/>
      <c r="BE26" s="269"/>
    </row>
    <row r="27" spans="2:71" s="143" customFormat="1" ht="6.9" customHeight="1">
      <c r="B27" s="142"/>
      <c r="AR27" s="142"/>
      <c r="BE27" s="269"/>
    </row>
    <row r="28" spans="2:71" s="143" customFormat="1" ht="13.2">
      <c r="B28" s="142"/>
      <c r="L28" s="275" t="s">
        <v>40</v>
      </c>
      <c r="M28" s="275"/>
      <c r="N28" s="275"/>
      <c r="O28" s="275"/>
      <c r="P28" s="275"/>
      <c r="W28" s="275" t="s">
        <v>41</v>
      </c>
      <c r="X28" s="275"/>
      <c r="Y28" s="275"/>
      <c r="Z28" s="275"/>
      <c r="AA28" s="275"/>
      <c r="AB28" s="275"/>
      <c r="AC28" s="275"/>
      <c r="AD28" s="275"/>
      <c r="AE28" s="275"/>
      <c r="AK28" s="275" t="s">
        <v>42</v>
      </c>
      <c r="AL28" s="275"/>
      <c r="AM28" s="275"/>
      <c r="AN28" s="275"/>
      <c r="AO28" s="275"/>
      <c r="AR28" s="142"/>
      <c r="BE28" s="269"/>
    </row>
    <row r="29" spans="2:71" s="277" customFormat="1" ht="14.4" customHeight="1">
      <c r="B29" s="276"/>
      <c r="D29" s="138" t="s">
        <v>43</v>
      </c>
      <c r="F29" s="138" t="s">
        <v>44</v>
      </c>
      <c r="L29" s="278">
        <v>0.21</v>
      </c>
      <c r="M29" s="279"/>
      <c r="N29" s="279"/>
      <c r="O29" s="279"/>
      <c r="P29" s="279"/>
      <c r="W29" s="280">
        <f>ROUND(AZ94, 2)</f>
        <v>0</v>
      </c>
      <c r="X29" s="279"/>
      <c r="Y29" s="279"/>
      <c r="Z29" s="279"/>
      <c r="AA29" s="279"/>
      <c r="AB29" s="279"/>
      <c r="AC29" s="279"/>
      <c r="AD29" s="279"/>
      <c r="AE29" s="279"/>
      <c r="AK29" s="280">
        <f>ROUND(AV94, 2)</f>
        <v>0</v>
      </c>
      <c r="AL29" s="279"/>
      <c r="AM29" s="279"/>
      <c r="AN29" s="279"/>
      <c r="AO29" s="279"/>
      <c r="AR29" s="276"/>
      <c r="BE29" s="281"/>
    </row>
    <row r="30" spans="2:71" s="277" customFormat="1" ht="14.4" customHeight="1">
      <c r="B30" s="276"/>
      <c r="F30" s="138" t="s">
        <v>45</v>
      </c>
      <c r="L30" s="278">
        <v>0.15</v>
      </c>
      <c r="M30" s="279"/>
      <c r="N30" s="279"/>
      <c r="O30" s="279"/>
      <c r="P30" s="279"/>
      <c r="W30" s="280">
        <f>ROUND(BA94, 2)</f>
        <v>0</v>
      </c>
      <c r="X30" s="279"/>
      <c r="Y30" s="279"/>
      <c r="Z30" s="279"/>
      <c r="AA30" s="279"/>
      <c r="AB30" s="279"/>
      <c r="AC30" s="279"/>
      <c r="AD30" s="279"/>
      <c r="AE30" s="279"/>
      <c r="AK30" s="280">
        <f>ROUND(AW94, 2)</f>
        <v>0</v>
      </c>
      <c r="AL30" s="279"/>
      <c r="AM30" s="279"/>
      <c r="AN30" s="279"/>
      <c r="AO30" s="279"/>
      <c r="AR30" s="276"/>
      <c r="BE30" s="281"/>
    </row>
    <row r="31" spans="2:71" s="277" customFormat="1" ht="14.4" hidden="1" customHeight="1">
      <c r="B31" s="276"/>
      <c r="F31" s="138" t="s">
        <v>46</v>
      </c>
      <c r="L31" s="278">
        <v>0.21</v>
      </c>
      <c r="M31" s="279"/>
      <c r="N31" s="279"/>
      <c r="O31" s="279"/>
      <c r="P31" s="279"/>
      <c r="W31" s="280">
        <f>ROUND(BB94, 2)</f>
        <v>0</v>
      </c>
      <c r="X31" s="279"/>
      <c r="Y31" s="279"/>
      <c r="Z31" s="279"/>
      <c r="AA31" s="279"/>
      <c r="AB31" s="279"/>
      <c r="AC31" s="279"/>
      <c r="AD31" s="279"/>
      <c r="AE31" s="279"/>
      <c r="AK31" s="280">
        <v>0</v>
      </c>
      <c r="AL31" s="279"/>
      <c r="AM31" s="279"/>
      <c r="AN31" s="279"/>
      <c r="AO31" s="279"/>
      <c r="AR31" s="276"/>
      <c r="BE31" s="281"/>
    </row>
    <row r="32" spans="2:71" s="277" customFormat="1" ht="14.4" hidden="1" customHeight="1">
      <c r="B32" s="276"/>
      <c r="F32" s="138" t="s">
        <v>47</v>
      </c>
      <c r="L32" s="278">
        <v>0.15</v>
      </c>
      <c r="M32" s="279"/>
      <c r="N32" s="279"/>
      <c r="O32" s="279"/>
      <c r="P32" s="279"/>
      <c r="W32" s="280">
        <f>ROUND(BC94, 2)</f>
        <v>0</v>
      </c>
      <c r="X32" s="279"/>
      <c r="Y32" s="279"/>
      <c r="Z32" s="279"/>
      <c r="AA32" s="279"/>
      <c r="AB32" s="279"/>
      <c r="AC32" s="279"/>
      <c r="AD32" s="279"/>
      <c r="AE32" s="279"/>
      <c r="AK32" s="280">
        <v>0</v>
      </c>
      <c r="AL32" s="279"/>
      <c r="AM32" s="279"/>
      <c r="AN32" s="279"/>
      <c r="AO32" s="279"/>
      <c r="AR32" s="276"/>
      <c r="BE32" s="281"/>
    </row>
    <row r="33" spans="2:57" s="277" customFormat="1" ht="14.4" hidden="1" customHeight="1">
      <c r="B33" s="276"/>
      <c r="F33" s="138" t="s">
        <v>48</v>
      </c>
      <c r="L33" s="278">
        <v>0</v>
      </c>
      <c r="M33" s="279"/>
      <c r="N33" s="279"/>
      <c r="O33" s="279"/>
      <c r="P33" s="279"/>
      <c r="W33" s="280">
        <f>ROUND(BD94, 2)</f>
        <v>0</v>
      </c>
      <c r="X33" s="279"/>
      <c r="Y33" s="279"/>
      <c r="Z33" s="279"/>
      <c r="AA33" s="279"/>
      <c r="AB33" s="279"/>
      <c r="AC33" s="279"/>
      <c r="AD33" s="279"/>
      <c r="AE33" s="279"/>
      <c r="AK33" s="280">
        <v>0</v>
      </c>
      <c r="AL33" s="279"/>
      <c r="AM33" s="279"/>
      <c r="AN33" s="279"/>
      <c r="AO33" s="279"/>
      <c r="AR33" s="276"/>
      <c r="BE33" s="281"/>
    </row>
    <row r="34" spans="2:57" s="143" customFormat="1" ht="6.9" customHeight="1">
      <c r="B34" s="142"/>
      <c r="AR34" s="142"/>
      <c r="BE34" s="269"/>
    </row>
    <row r="35" spans="2:57" s="143" customFormat="1" ht="25.95" customHeight="1">
      <c r="B35" s="142"/>
      <c r="C35" s="282"/>
      <c r="D35" s="283" t="s">
        <v>49</v>
      </c>
      <c r="E35" s="284"/>
      <c r="F35" s="284"/>
      <c r="G35" s="284"/>
      <c r="H35" s="284"/>
      <c r="I35" s="284"/>
      <c r="J35" s="284"/>
      <c r="K35" s="284"/>
      <c r="L35" s="284"/>
      <c r="M35" s="284"/>
      <c r="N35" s="284"/>
      <c r="O35" s="284"/>
      <c r="P35" s="284"/>
      <c r="Q35" s="284"/>
      <c r="R35" s="284"/>
      <c r="S35" s="284"/>
      <c r="T35" s="285" t="s">
        <v>50</v>
      </c>
      <c r="U35" s="284"/>
      <c r="V35" s="284"/>
      <c r="W35" s="284"/>
      <c r="X35" s="286" t="s">
        <v>51</v>
      </c>
      <c r="Y35" s="287"/>
      <c r="Z35" s="287"/>
      <c r="AA35" s="287"/>
      <c r="AB35" s="287"/>
      <c r="AC35" s="284"/>
      <c r="AD35" s="284"/>
      <c r="AE35" s="284"/>
      <c r="AF35" s="284"/>
      <c r="AG35" s="284"/>
      <c r="AH35" s="284"/>
      <c r="AI35" s="284"/>
      <c r="AJ35" s="284"/>
      <c r="AK35" s="288">
        <f>SUM(AK26:AK33)</f>
        <v>0</v>
      </c>
      <c r="AL35" s="287"/>
      <c r="AM35" s="287"/>
      <c r="AN35" s="287"/>
      <c r="AO35" s="289"/>
      <c r="AP35" s="282"/>
      <c r="AQ35" s="282"/>
      <c r="AR35" s="142"/>
    </row>
    <row r="36" spans="2:57" s="143" customFormat="1" ht="6.9" customHeight="1">
      <c r="B36" s="142"/>
      <c r="AR36" s="142"/>
    </row>
    <row r="37" spans="2:57" s="143" customFormat="1" ht="14.4" customHeight="1">
      <c r="B37" s="142"/>
      <c r="AR37" s="142"/>
    </row>
    <row r="38" spans="2:57" ht="14.4" customHeight="1">
      <c r="B38" s="135"/>
      <c r="AR38" s="135"/>
    </row>
    <row r="39" spans="2:57" ht="14.4" customHeight="1">
      <c r="B39" s="135"/>
      <c r="AR39" s="135"/>
    </row>
    <row r="40" spans="2:57" ht="14.4" customHeight="1">
      <c r="B40" s="135"/>
      <c r="AR40" s="135"/>
    </row>
    <row r="41" spans="2:57" ht="14.4" customHeight="1">
      <c r="B41" s="135"/>
      <c r="AR41" s="135"/>
    </row>
    <row r="42" spans="2:57" ht="14.4" customHeight="1">
      <c r="B42" s="135"/>
      <c r="AR42" s="135"/>
    </row>
    <row r="43" spans="2:57" ht="14.4" customHeight="1">
      <c r="B43" s="135"/>
      <c r="AR43" s="135"/>
    </row>
    <row r="44" spans="2:57" ht="14.4" customHeight="1">
      <c r="B44" s="135"/>
      <c r="AR44" s="135"/>
    </row>
    <row r="45" spans="2:57" ht="14.4" customHeight="1">
      <c r="B45" s="135"/>
      <c r="AR45" s="135"/>
    </row>
    <row r="46" spans="2:57" ht="14.4" customHeight="1">
      <c r="B46" s="135"/>
      <c r="AR46" s="135"/>
    </row>
    <row r="47" spans="2:57" ht="14.4" customHeight="1">
      <c r="B47" s="135"/>
      <c r="AR47" s="135"/>
    </row>
    <row r="48" spans="2:57" ht="14.4" customHeight="1">
      <c r="B48" s="135"/>
      <c r="AR48" s="135"/>
    </row>
    <row r="49" spans="2:44" s="143" customFormat="1" ht="14.4" customHeight="1">
      <c r="B49" s="142"/>
      <c r="D49" s="166" t="s">
        <v>52</v>
      </c>
      <c r="E49" s="167"/>
      <c r="F49" s="167"/>
      <c r="G49" s="167"/>
      <c r="H49" s="167"/>
      <c r="I49" s="167"/>
      <c r="J49" s="167"/>
      <c r="K49" s="167"/>
      <c r="L49" s="167"/>
      <c r="M49" s="167"/>
      <c r="N49" s="167"/>
      <c r="O49" s="167"/>
      <c r="P49" s="167"/>
      <c r="Q49" s="167"/>
      <c r="R49" s="167"/>
      <c r="S49" s="167"/>
      <c r="T49" s="167"/>
      <c r="U49" s="167"/>
      <c r="V49" s="167"/>
      <c r="W49" s="167"/>
      <c r="X49" s="167"/>
      <c r="Y49" s="167"/>
      <c r="Z49" s="167"/>
      <c r="AA49" s="167"/>
      <c r="AB49" s="167"/>
      <c r="AC49" s="167"/>
      <c r="AD49" s="167"/>
      <c r="AE49" s="167"/>
      <c r="AF49" s="167"/>
      <c r="AG49" s="167"/>
      <c r="AH49" s="166" t="s">
        <v>53</v>
      </c>
      <c r="AI49" s="167"/>
      <c r="AJ49" s="167"/>
      <c r="AK49" s="167"/>
      <c r="AL49" s="167"/>
      <c r="AM49" s="167"/>
      <c r="AN49" s="167"/>
      <c r="AO49" s="167"/>
      <c r="AR49" s="142"/>
    </row>
    <row r="50" spans="2:44">
      <c r="B50" s="135"/>
      <c r="AR50" s="135"/>
    </row>
    <row r="51" spans="2:44">
      <c r="B51" s="135"/>
      <c r="AR51" s="135"/>
    </row>
    <row r="52" spans="2:44">
      <c r="B52" s="135"/>
      <c r="AR52" s="135"/>
    </row>
    <row r="53" spans="2:44">
      <c r="B53" s="135"/>
      <c r="AR53" s="135"/>
    </row>
    <row r="54" spans="2:44">
      <c r="B54" s="135"/>
      <c r="AR54" s="135"/>
    </row>
    <row r="55" spans="2:44">
      <c r="B55" s="135"/>
      <c r="AR55" s="135"/>
    </row>
    <row r="56" spans="2:44">
      <c r="B56" s="135"/>
      <c r="AR56" s="135"/>
    </row>
    <row r="57" spans="2:44">
      <c r="B57" s="135"/>
      <c r="AR57" s="135"/>
    </row>
    <row r="58" spans="2:44">
      <c r="B58" s="135"/>
      <c r="AR58" s="135"/>
    </row>
    <row r="59" spans="2:44">
      <c r="B59" s="135"/>
      <c r="AR59" s="135"/>
    </row>
    <row r="60" spans="2:44" s="143" customFormat="1" ht="13.2">
      <c r="B60" s="142"/>
      <c r="D60" s="168" t="s">
        <v>54</v>
      </c>
      <c r="E60" s="169"/>
      <c r="F60" s="169"/>
      <c r="G60" s="169"/>
      <c r="H60" s="169"/>
      <c r="I60" s="169"/>
      <c r="J60" s="169"/>
      <c r="K60" s="169"/>
      <c r="L60" s="169"/>
      <c r="M60" s="169"/>
      <c r="N60" s="169"/>
      <c r="O60" s="169"/>
      <c r="P60" s="169"/>
      <c r="Q60" s="169"/>
      <c r="R60" s="169"/>
      <c r="S60" s="169"/>
      <c r="T60" s="169"/>
      <c r="U60" s="169"/>
      <c r="V60" s="168" t="s">
        <v>55</v>
      </c>
      <c r="W60" s="169"/>
      <c r="X60" s="169"/>
      <c r="Y60" s="169"/>
      <c r="Z60" s="169"/>
      <c r="AA60" s="169"/>
      <c r="AB60" s="169"/>
      <c r="AC60" s="169"/>
      <c r="AD60" s="169"/>
      <c r="AE60" s="169"/>
      <c r="AF60" s="169"/>
      <c r="AG60" s="169"/>
      <c r="AH60" s="168" t="s">
        <v>54</v>
      </c>
      <c r="AI60" s="169"/>
      <c r="AJ60" s="169"/>
      <c r="AK60" s="169"/>
      <c r="AL60" s="169"/>
      <c r="AM60" s="168" t="s">
        <v>55</v>
      </c>
      <c r="AN60" s="169"/>
      <c r="AO60" s="169"/>
      <c r="AR60" s="142"/>
    </row>
    <row r="61" spans="2:44">
      <c r="B61" s="135"/>
      <c r="AR61" s="135"/>
    </row>
    <row r="62" spans="2:44">
      <c r="B62" s="135"/>
      <c r="AR62" s="135"/>
    </row>
    <row r="63" spans="2:44">
      <c r="B63" s="135"/>
      <c r="AR63" s="135"/>
    </row>
    <row r="64" spans="2:44" s="143" customFormat="1" ht="13.2">
      <c r="B64" s="142"/>
      <c r="D64" s="166" t="s">
        <v>56</v>
      </c>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167"/>
      <c r="AD64" s="167"/>
      <c r="AE64" s="167"/>
      <c r="AF64" s="167"/>
      <c r="AG64" s="167"/>
      <c r="AH64" s="166" t="s">
        <v>57</v>
      </c>
      <c r="AI64" s="167"/>
      <c r="AJ64" s="167"/>
      <c r="AK64" s="167"/>
      <c r="AL64" s="167"/>
      <c r="AM64" s="167"/>
      <c r="AN64" s="167"/>
      <c r="AO64" s="167"/>
      <c r="AR64" s="142"/>
    </row>
    <row r="65" spans="2:44">
      <c r="B65" s="135"/>
      <c r="AR65" s="135"/>
    </row>
    <row r="66" spans="2:44">
      <c r="B66" s="135"/>
      <c r="AR66" s="135"/>
    </row>
    <row r="67" spans="2:44">
      <c r="B67" s="135"/>
      <c r="AR67" s="135"/>
    </row>
    <row r="68" spans="2:44">
      <c r="B68" s="135"/>
      <c r="AR68" s="135"/>
    </row>
    <row r="69" spans="2:44">
      <c r="B69" s="135"/>
      <c r="AR69" s="135"/>
    </row>
    <row r="70" spans="2:44">
      <c r="B70" s="135"/>
      <c r="AR70" s="135"/>
    </row>
    <row r="71" spans="2:44">
      <c r="B71" s="135"/>
      <c r="AR71" s="135"/>
    </row>
    <row r="72" spans="2:44">
      <c r="B72" s="135"/>
      <c r="AR72" s="135"/>
    </row>
    <row r="73" spans="2:44">
      <c r="B73" s="135"/>
      <c r="AR73" s="135"/>
    </row>
    <row r="74" spans="2:44">
      <c r="B74" s="135"/>
      <c r="AR74" s="135"/>
    </row>
    <row r="75" spans="2:44" s="143" customFormat="1" ht="13.2">
      <c r="B75" s="142"/>
      <c r="D75" s="168" t="s">
        <v>54</v>
      </c>
      <c r="E75" s="169"/>
      <c r="F75" s="169"/>
      <c r="G75" s="169"/>
      <c r="H75" s="169"/>
      <c r="I75" s="169"/>
      <c r="J75" s="169"/>
      <c r="K75" s="169"/>
      <c r="L75" s="169"/>
      <c r="M75" s="169"/>
      <c r="N75" s="169"/>
      <c r="O75" s="169"/>
      <c r="P75" s="169"/>
      <c r="Q75" s="169"/>
      <c r="R75" s="169"/>
      <c r="S75" s="169"/>
      <c r="T75" s="169"/>
      <c r="U75" s="169"/>
      <c r="V75" s="168" t="s">
        <v>55</v>
      </c>
      <c r="W75" s="169"/>
      <c r="X75" s="169"/>
      <c r="Y75" s="169"/>
      <c r="Z75" s="169"/>
      <c r="AA75" s="169"/>
      <c r="AB75" s="169"/>
      <c r="AC75" s="169"/>
      <c r="AD75" s="169"/>
      <c r="AE75" s="169"/>
      <c r="AF75" s="169"/>
      <c r="AG75" s="169"/>
      <c r="AH75" s="168" t="s">
        <v>54</v>
      </c>
      <c r="AI75" s="169"/>
      <c r="AJ75" s="169"/>
      <c r="AK75" s="169"/>
      <c r="AL75" s="169"/>
      <c r="AM75" s="168" t="s">
        <v>55</v>
      </c>
      <c r="AN75" s="169"/>
      <c r="AO75" s="169"/>
      <c r="AR75" s="142"/>
    </row>
    <row r="76" spans="2:44" s="143" customFormat="1">
      <c r="B76" s="142"/>
      <c r="AR76" s="142"/>
    </row>
    <row r="77" spans="2:44" s="143" customFormat="1" ht="6.9" customHeight="1">
      <c r="B77" s="172"/>
      <c r="C77" s="173"/>
      <c r="D77" s="173"/>
      <c r="E77" s="173"/>
      <c r="F77" s="173"/>
      <c r="G77" s="173"/>
      <c r="H77" s="173"/>
      <c r="I77" s="173"/>
      <c r="J77" s="173"/>
      <c r="K77" s="173"/>
      <c r="L77" s="173"/>
      <c r="M77" s="173"/>
      <c r="N77" s="173"/>
      <c r="O77" s="173"/>
      <c r="P77" s="173"/>
      <c r="Q77" s="173"/>
      <c r="R77" s="173"/>
      <c r="S77" s="173"/>
      <c r="T77" s="173"/>
      <c r="U77" s="173"/>
      <c r="V77" s="173"/>
      <c r="W77" s="173"/>
      <c r="X77" s="173"/>
      <c r="Y77" s="173"/>
      <c r="Z77" s="173"/>
      <c r="AA77" s="173"/>
      <c r="AB77" s="173"/>
      <c r="AC77" s="173"/>
      <c r="AD77" s="173"/>
      <c r="AE77" s="173"/>
      <c r="AF77" s="173"/>
      <c r="AG77" s="173"/>
      <c r="AH77" s="173"/>
      <c r="AI77" s="173"/>
      <c r="AJ77" s="173"/>
      <c r="AK77" s="173"/>
      <c r="AL77" s="173"/>
      <c r="AM77" s="173"/>
      <c r="AN77" s="173"/>
      <c r="AO77" s="173"/>
      <c r="AP77" s="173"/>
      <c r="AQ77" s="173"/>
      <c r="AR77" s="142"/>
    </row>
    <row r="81" spans="1:91" s="143" customFormat="1" ht="6.9" customHeight="1">
      <c r="B81" s="174"/>
      <c r="C81" s="175"/>
      <c r="D81" s="175"/>
      <c r="E81" s="175"/>
      <c r="F81" s="175"/>
      <c r="G81" s="175"/>
      <c r="H81" s="175"/>
      <c r="I81" s="175"/>
      <c r="J81" s="175"/>
      <c r="K81" s="175"/>
      <c r="L81" s="175"/>
      <c r="M81" s="175"/>
      <c r="N81" s="175"/>
      <c r="O81" s="175"/>
      <c r="P81" s="175"/>
      <c r="Q81" s="175"/>
      <c r="R81" s="175"/>
      <c r="S81" s="175"/>
      <c r="T81" s="175"/>
      <c r="U81" s="175"/>
      <c r="V81" s="175"/>
      <c r="W81" s="175"/>
      <c r="X81" s="175"/>
      <c r="Y81" s="175"/>
      <c r="Z81" s="175"/>
      <c r="AA81" s="175"/>
      <c r="AB81" s="175"/>
      <c r="AC81" s="175"/>
      <c r="AD81" s="175"/>
      <c r="AE81" s="175"/>
      <c r="AF81" s="175"/>
      <c r="AG81" s="175"/>
      <c r="AH81" s="175"/>
      <c r="AI81" s="175"/>
      <c r="AJ81" s="175"/>
      <c r="AK81" s="175"/>
      <c r="AL81" s="175"/>
      <c r="AM81" s="175"/>
      <c r="AN81" s="175"/>
      <c r="AO81" s="175"/>
      <c r="AP81" s="175"/>
      <c r="AQ81" s="175"/>
      <c r="AR81" s="142"/>
    </row>
    <row r="82" spans="1:91" s="143" customFormat="1" ht="24.9" customHeight="1">
      <c r="B82" s="142"/>
      <c r="C82" s="136" t="s">
        <v>58</v>
      </c>
      <c r="AR82" s="142"/>
    </row>
    <row r="83" spans="1:91" s="143" customFormat="1" ht="6.9" customHeight="1">
      <c r="B83" s="142"/>
      <c r="AR83" s="142"/>
    </row>
    <row r="84" spans="1:91" s="290" customFormat="1" ht="12" customHeight="1">
      <c r="B84" s="291"/>
      <c r="C84" s="138" t="s">
        <v>13</v>
      </c>
      <c r="L84" s="290" t="str">
        <f>K5</f>
        <v>23</v>
      </c>
      <c r="AR84" s="291"/>
    </row>
    <row r="85" spans="1:91" s="292" customFormat="1" ht="36.9" customHeight="1">
      <c r="B85" s="293"/>
      <c r="C85" s="294" t="s">
        <v>16</v>
      </c>
      <c r="L85" s="139" t="str">
        <f>K6</f>
        <v>Modernizace tramvajové tratě Vídeňská, úsek Moravanské lány po smyčku Modřice</v>
      </c>
      <c r="M85" s="295"/>
      <c r="N85" s="295"/>
      <c r="O85" s="295"/>
      <c r="P85" s="295"/>
      <c r="Q85" s="295"/>
      <c r="R85" s="295"/>
      <c r="S85" s="295"/>
      <c r="T85" s="295"/>
      <c r="U85" s="295"/>
      <c r="V85" s="295"/>
      <c r="W85" s="295"/>
      <c r="X85" s="295"/>
      <c r="Y85" s="295"/>
      <c r="Z85" s="295"/>
      <c r="AA85" s="295"/>
      <c r="AB85" s="295"/>
      <c r="AC85" s="295"/>
      <c r="AD85" s="295"/>
      <c r="AE85" s="295"/>
      <c r="AF85" s="295"/>
      <c r="AG85" s="295"/>
      <c r="AH85" s="295"/>
      <c r="AI85" s="295"/>
      <c r="AJ85" s="295"/>
      <c r="AK85" s="295"/>
      <c r="AL85" s="295"/>
      <c r="AM85" s="295"/>
      <c r="AN85" s="295"/>
      <c r="AO85" s="295"/>
      <c r="AR85" s="293"/>
    </row>
    <row r="86" spans="1:91" s="143" customFormat="1" ht="6.9" customHeight="1">
      <c r="B86" s="142"/>
      <c r="AR86" s="142"/>
    </row>
    <row r="87" spans="1:91" s="143" customFormat="1" ht="12" customHeight="1">
      <c r="B87" s="142"/>
      <c r="C87" s="138" t="s">
        <v>20</v>
      </c>
      <c r="L87" s="296" t="str">
        <f>IF(K8="","",K8)</f>
        <v>ulice Vídeňská, Brno</v>
      </c>
      <c r="AI87" s="138" t="s">
        <v>22</v>
      </c>
      <c r="AM87" s="297" t="str">
        <f>IF(AN8= "","",AN8)</f>
        <v>19. 10. 2023</v>
      </c>
      <c r="AN87" s="297"/>
      <c r="AR87" s="142"/>
    </row>
    <row r="88" spans="1:91" s="143" customFormat="1" ht="6.9" customHeight="1">
      <c r="B88" s="142"/>
      <c r="AR88" s="142"/>
    </row>
    <row r="89" spans="1:91" s="143" customFormat="1" ht="25.65" customHeight="1">
      <c r="B89" s="142"/>
      <c r="C89" s="138" t="s">
        <v>24</v>
      </c>
      <c r="L89" s="290" t="str">
        <f>IF(E11= "","",E11)</f>
        <v>Dopravní podnik města Brna, a. s.</v>
      </c>
      <c r="AI89" s="138" t="s">
        <v>32</v>
      </c>
      <c r="AM89" s="298" t="str">
        <f>IF(E17="","",E17)</f>
        <v>PRODOZ road s.r.o., Brno</v>
      </c>
      <c r="AN89" s="299"/>
      <c r="AO89" s="299"/>
      <c r="AP89" s="299"/>
      <c r="AR89" s="142"/>
      <c r="AS89" s="300" t="s">
        <v>59</v>
      </c>
      <c r="AT89" s="301"/>
      <c r="AU89" s="152"/>
      <c r="AV89" s="152"/>
      <c r="AW89" s="152"/>
      <c r="AX89" s="152"/>
      <c r="AY89" s="152"/>
      <c r="AZ89" s="152"/>
      <c r="BA89" s="152"/>
      <c r="BB89" s="152"/>
      <c r="BC89" s="152"/>
      <c r="BD89" s="302"/>
    </row>
    <row r="90" spans="1:91" s="143" customFormat="1" ht="25.65" customHeight="1">
      <c r="B90" s="142"/>
      <c r="C90" s="138" t="s">
        <v>30</v>
      </c>
      <c r="L90" s="290" t="str">
        <f>IF(E14= "Vyplň údaj","",E14)</f>
        <v/>
      </c>
      <c r="AI90" s="138" t="s">
        <v>37</v>
      </c>
      <c r="AM90" s="298" t="str">
        <f>IF(E20="","",E20)</f>
        <v>Vysoké učení technické v Brně</v>
      </c>
      <c r="AN90" s="299"/>
      <c r="AO90" s="299"/>
      <c r="AP90" s="299"/>
      <c r="AR90" s="142"/>
      <c r="AS90" s="303"/>
      <c r="AT90" s="304"/>
      <c r="BD90" s="253"/>
    </row>
    <row r="91" spans="1:91" s="143" customFormat="1" ht="10.95" customHeight="1">
      <c r="B91" s="142"/>
      <c r="AR91" s="142"/>
      <c r="AS91" s="303"/>
      <c r="AT91" s="304"/>
      <c r="BD91" s="253"/>
    </row>
    <row r="92" spans="1:91" s="143" customFormat="1" ht="29.25" customHeight="1">
      <c r="B92" s="142"/>
      <c r="C92" s="305" t="s">
        <v>60</v>
      </c>
      <c r="D92" s="306"/>
      <c r="E92" s="306"/>
      <c r="F92" s="306"/>
      <c r="G92" s="306"/>
      <c r="H92" s="161"/>
      <c r="I92" s="307" t="s">
        <v>61</v>
      </c>
      <c r="J92" s="306"/>
      <c r="K92" s="306"/>
      <c r="L92" s="306"/>
      <c r="M92" s="306"/>
      <c r="N92" s="306"/>
      <c r="O92" s="306"/>
      <c r="P92" s="306"/>
      <c r="Q92" s="306"/>
      <c r="R92" s="306"/>
      <c r="S92" s="306"/>
      <c r="T92" s="306"/>
      <c r="U92" s="306"/>
      <c r="V92" s="306"/>
      <c r="W92" s="306"/>
      <c r="X92" s="306"/>
      <c r="Y92" s="306"/>
      <c r="Z92" s="306"/>
      <c r="AA92" s="306"/>
      <c r="AB92" s="306"/>
      <c r="AC92" s="306"/>
      <c r="AD92" s="306"/>
      <c r="AE92" s="306"/>
      <c r="AF92" s="306"/>
      <c r="AG92" s="308" t="s">
        <v>62</v>
      </c>
      <c r="AH92" s="306"/>
      <c r="AI92" s="306"/>
      <c r="AJ92" s="306"/>
      <c r="AK92" s="306"/>
      <c r="AL92" s="306"/>
      <c r="AM92" s="306"/>
      <c r="AN92" s="307" t="s">
        <v>63</v>
      </c>
      <c r="AO92" s="306"/>
      <c r="AP92" s="309"/>
      <c r="AQ92" s="310" t="s">
        <v>64</v>
      </c>
      <c r="AR92" s="142"/>
      <c r="AS92" s="198" t="s">
        <v>65</v>
      </c>
      <c r="AT92" s="199" t="s">
        <v>66</v>
      </c>
      <c r="AU92" s="199" t="s">
        <v>67</v>
      </c>
      <c r="AV92" s="199" t="s">
        <v>68</v>
      </c>
      <c r="AW92" s="199" t="s">
        <v>69</v>
      </c>
      <c r="AX92" s="199" t="s">
        <v>70</v>
      </c>
      <c r="AY92" s="199" t="s">
        <v>71</v>
      </c>
      <c r="AZ92" s="199" t="s">
        <v>72</v>
      </c>
      <c r="BA92" s="199" t="s">
        <v>73</v>
      </c>
      <c r="BB92" s="199" t="s">
        <v>74</v>
      </c>
      <c r="BC92" s="199" t="s">
        <v>75</v>
      </c>
      <c r="BD92" s="200" t="s">
        <v>76</v>
      </c>
    </row>
    <row r="93" spans="1:91" s="143" customFormat="1" ht="10.95" customHeight="1">
      <c r="B93" s="142"/>
      <c r="AR93" s="142"/>
      <c r="AS93" s="204"/>
      <c r="AT93" s="152"/>
      <c r="AU93" s="152"/>
      <c r="AV93" s="152"/>
      <c r="AW93" s="152"/>
      <c r="AX93" s="152"/>
      <c r="AY93" s="152"/>
      <c r="AZ93" s="152"/>
      <c r="BA93" s="152"/>
      <c r="BB93" s="152"/>
      <c r="BC93" s="152"/>
      <c r="BD93" s="302"/>
    </row>
    <row r="94" spans="1:91" s="311" customFormat="1" ht="32.4" customHeight="1">
      <c r="B94" s="312"/>
      <c r="C94" s="202" t="s">
        <v>77</v>
      </c>
      <c r="D94" s="313"/>
      <c r="E94" s="313"/>
      <c r="F94" s="313"/>
      <c r="G94" s="313"/>
      <c r="H94" s="313"/>
      <c r="I94" s="313"/>
      <c r="J94" s="313"/>
      <c r="K94" s="313"/>
      <c r="L94" s="313"/>
      <c r="M94" s="313"/>
      <c r="N94" s="313"/>
      <c r="O94" s="313"/>
      <c r="P94" s="313"/>
      <c r="Q94" s="313"/>
      <c r="R94" s="313"/>
      <c r="S94" s="313"/>
      <c r="T94" s="313"/>
      <c r="U94" s="313"/>
      <c r="V94" s="313"/>
      <c r="W94" s="313"/>
      <c r="X94" s="313"/>
      <c r="Y94" s="313"/>
      <c r="Z94" s="313"/>
      <c r="AA94" s="313"/>
      <c r="AB94" s="313"/>
      <c r="AC94" s="313"/>
      <c r="AD94" s="313"/>
      <c r="AE94" s="313"/>
      <c r="AF94" s="313"/>
      <c r="AG94" s="314">
        <f>ROUND(AG95+AG98+AG101,2)</f>
        <v>0</v>
      </c>
      <c r="AH94" s="314"/>
      <c r="AI94" s="314"/>
      <c r="AJ94" s="314"/>
      <c r="AK94" s="314"/>
      <c r="AL94" s="314"/>
      <c r="AM94" s="314"/>
      <c r="AN94" s="315">
        <f t="shared" ref="AN94:AN101" si="0">SUM(AG94,AT94)</f>
        <v>0</v>
      </c>
      <c r="AO94" s="315"/>
      <c r="AP94" s="315"/>
      <c r="AQ94" s="316" t="s">
        <v>1</v>
      </c>
      <c r="AR94" s="312"/>
      <c r="AS94" s="317">
        <f>ROUND(AS95+AS98+AS101,2)</f>
        <v>0</v>
      </c>
      <c r="AT94" s="318">
        <f t="shared" ref="AT94:AT101" si="1">ROUND(SUM(AV94:AW94),2)</f>
        <v>0</v>
      </c>
      <c r="AU94" s="319">
        <f>ROUND(AU95+AU98+AU101,5)</f>
        <v>0</v>
      </c>
      <c r="AV94" s="318">
        <f>ROUND(AZ94*L29,2)</f>
        <v>0</v>
      </c>
      <c r="AW94" s="318">
        <f>ROUND(BA94*L30,2)</f>
        <v>0</v>
      </c>
      <c r="AX94" s="318">
        <f>ROUND(BB94*L29,2)</f>
        <v>0</v>
      </c>
      <c r="AY94" s="318">
        <f>ROUND(BC94*L30,2)</f>
        <v>0</v>
      </c>
      <c r="AZ94" s="318">
        <f>ROUND(AZ95+AZ98+AZ101,2)</f>
        <v>0</v>
      </c>
      <c r="BA94" s="318">
        <f>ROUND(BA95+BA98+BA101,2)</f>
        <v>0</v>
      </c>
      <c r="BB94" s="318">
        <f>ROUND(BB95+BB98+BB101,2)</f>
        <v>0</v>
      </c>
      <c r="BC94" s="318">
        <f>ROUND(BC95+BC98+BC101,2)</f>
        <v>0</v>
      </c>
      <c r="BD94" s="320">
        <f>ROUND(BD95+BD98+BD101,2)</f>
        <v>0</v>
      </c>
      <c r="BS94" s="321" t="s">
        <v>78</v>
      </c>
      <c r="BT94" s="321" t="s">
        <v>79</v>
      </c>
      <c r="BU94" s="322" t="s">
        <v>80</v>
      </c>
      <c r="BV94" s="321" t="s">
        <v>81</v>
      </c>
      <c r="BW94" s="321" t="s">
        <v>5</v>
      </c>
      <c r="BX94" s="321" t="s">
        <v>82</v>
      </c>
      <c r="CL94" s="321" t="s">
        <v>1</v>
      </c>
    </row>
    <row r="95" spans="1:91" s="323" customFormat="1" ht="16.5" customHeight="1">
      <c r="B95" s="324"/>
      <c r="C95" s="325"/>
      <c r="D95" s="326" t="s">
        <v>83</v>
      </c>
      <c r="E95" s="326"/>
      <c r="F95" s="326"/>
      <c r="G95" s="326"/>
      <c r="H95" s="326"/>
      <c r="I95" s="327"/>
      <c r="J95" s="326" t="s">
        <v>84</v>
      </c>
      <c r="K95" s="326"/>
      <c r="L95" s="326"/>
      <c r="M95" s="326"/>
      <c r="N95" s="326"/>
      <c r="O95" s="326"/>
      <c r="P95" s="326"/>
      <c r="Q95" s="326"/>
      <c r="R95" s="326"/>
      <c r="S95" s="326"/>
      <c r="T95" s="326"/>
      <c r="U95" s="326"/>
      <c r="V95" s="326"/>
      <c r="W95" s="326"/>
      <c r="X95" s="326"/>
      <c r="Y95" s="326"/>
      <c r="Z95" s="326"/>
      <c r="AA95" s="326"/>
      <c r="AB95" s="326"/>
      <c r="AC95" s="326"/>
      <c r="AD95" s="326"/>
      <c r="AE95" s="326"/>
      <c r="AF95" s="326"/>
      <c r="AG95" s="328">
        <f>ROUND(SUM(AG96:AG97),2)</f>
        <v>0</v>
      </c>
      <c r="AH95" s="329"/>
      <c r="AI95" s="329"/>
      <c r="AJ95" s="329"/>
      <c r="AK95" s="329"/>
      <c r="AL95" s="329"/>
      <c r="AM95" s="329"/>
      <c r="AN95" s="330">
        <f t="shared" si="0"/>
        <v>0</v>
      </c>
      <c r="AO95" s="329"/>
      <c r="AP95" s="329"/>
      <c r="AQ95" s="331" t="s">
        <v>85</v>
      </c>
      <c r="AR95" s="324"/>
      <c r="AS95" s="332">
        <f>ROUND(SUM(AS96:AS97),2)</f>
        <v>0</v>
      </c>
      <c r="AT95" s="333">
        <f t="shared" si="1"/>
        <v>0</v>
      </c>
      <c r="AU95" s="334">
        <f>ROUND(SUM(AU96:AU97),5)</f>
        <v>0</v>
      </c>
      <c r="AV95" s="333">
        <f>ROUND(AZ95*L29,2)</f>
        <v>0</v>
      </c>
      <c r="AW95" s="333">
        <f>ROUND(BA95*L30,2)</f>
        <v>0</v>
      </c>
      <c r="AX95" s="333">
        <f>ROUND(BB95*L29,2)</f>
        <v>0</v>
      </c>
      <c r="AY95" s="333">
        <f>ROUND(BC95*L30,2)</f>
        <v>0</v>
      </c>
      <c r="AZ95" s="333">
        <f>ROUND(SUM(AZ96:AZ97),2)</f>
        <v>0</v>
      </c>
      <c r="BA95" s="333">
        <f>ROUND(SUM(BA96:BA97),2)</f>
        <v>0</v>
      </c>
      <c r="BB95" s="333">
        <f>ROUND(SUM(BB96:BB97),2)</f>
        <v>0</v>
      </c>
      <c r="BC95" s="333">
        <f>ROUND(SUM(BC96:BC97),2)</f>
        <v>0</v>
      </c>
      <c r="BD95" s="335">
        <f>ROUND(SUM(BD96:BD97),2)</f>
        <v>0</v>
      </c>
      <c r="BS95" s="336" t="s">
        <v>78</v>
      </c>
      <c r="BT95" s="336" t="s">
        <v>86</v>
      </c>
      <c r="BU95" s="336" t="s">
        <v>80</v>
      </c>
      <c r="BV95" s="336" t="s">
        <v>81</v>
      </c>
      <c r="BW95" s="336" t="s">
        <v>87</v>
      </c>
      <c r="BX95" s="336" t="s">
        <v>5</v>
      </c>
      <c r="CL95" s="336" t="s">
        <v>1</v>
      </c>
      <c r="CM95" s="336" t="s">
        <v>88</v>
      </c>
    </row>
    <row r="96" spans="1:91" s="290" customFormat="1" ht="16.5" customHeight="1">
      <c r="A96" s="337" t="s">
        <v>89</v>
      </c>
      <c r="B96" s="291"/>
      <c r="C96" s="186"/>
      <c r="D96" s="186"/>
      <c r="E96" s="338" t="s">
        <v>949</v>
      </c>
      <c r="F96" s="338"/>
      <c r="G96" s="338"/>
      <c r="H96" s="338"/>
      <c r="I96" s="338"/>
      <c r="J96" s="186"/>
      <c r="K96" s="339" t="s">
        <v>90</v>
      </c>
      <c r="L96" s="339"/>
      <c r="M96" s="339"/>
      <c r="N96" s="339"/>
      <c r="O96" s="339"/>
      <c r="P96" s="339"/>
      <c r="Q96" s="339"/>
      <c r="R96" s="339"/>
      <c r="S96" s="339"/>
      <c r="T96" s="339"/>
      <c r="U96" s="339"/>
      <c r="V96" s="339"/>
      <c r="W96" s="339"/>
      <c r="X96" s="339"/>
      <c r="Y96" s="339"/>
      <c r="Z96" s="339"/>
      <c r="AA96" s="339"/>
      <c r="AB96" s="339"/>
      <c r="AC96" s="339"/>
      <c r="AD96" s="339"/>
      <c r="AE96" s="339"/>
      <c r="AF96" s="339"/>
      <c r="AG96" s="340">
        <f>'01.01 - Bourané konstrukce'!J32</f>
        <v>0</v>
      </c>
      <c r="AH96" s="341"/>
      <c r="AI96" s="341"/>
      <c r="AJ96" s="341"/>
      <c r="AK96" s="341"/>
      <c r="AL96" s="341"/>
      <c r="AM96" s="341"/>
      <c r="AN96" s="340">
        <f t="shared" si="0"/>
        <v>0</v>
      </c>
      <c r="AO96" s="341"/>
      <c r="AP96" s="341"/>
      <c r="AQ96" s="342" t="s">
        <v>91</v>
      </c>
      <c r="AR96" s="291"/>
      <c r="AS96" s="343">
        <v>0</v>
      </c>
      <c r="AT96" s="157">
        <f t="shared" si="1"/>
        <v>0</v>
      </c>
      <c r="AU96" s="344">
        <f>'01.01 - Bourané konstrukce'!P128</f>
        <v>0</v>
      </c>
      <c r="AV96" s="157">
        <f>'01.01 - Bourané konstrukce'!J35</f>
        <v>0</v>
      </c>
      <c r="AW96" s="157">
        <f>'01.01 - Bourané konstrukce'!J36</f>
        <v>0</v>
      </c>
      <c r="AX96" s="157">
        <f>'01.01 - Bourané konstrukce'!J37</f>
        <v>0</v>
      </c>
      <c r="AY96" s="157">
        <f>'01.01 - Bourané konstrukce'!J38</f>
        <v>0</v>
      </c>
      <c r="AZ96" s="157">
        <f>'01.01 - Bourané konstrukce'!F35</f>
        <v>0</v>
      </c>
      <c r="BA96" s="157">
        <f>'01.01 - Bourané konstrukce'!F36</f>
        <v>0</v>
      </c>
      <c r="BB96" s="157">
        <f>'01.01 - Bourané konstrukce'!F37</f>
        <v>0</v>
      </c>
      <c r="BC96" s="157">
        <f>'01.01 - Bourané konstrukce'!F38</f>
        <v>0</v>
      </c>
      <c r="BD96" s="345">
        <f>'01.01 - Bourané konstrukce'!F39</f>
        <v>0</v>
      </c>
      <c r="BT96" s="147" t="s">
        <v>88</v>
      </c>
      <c r="BV96" s="147" t="s">
        <v>81</v>
      </c>
      <c r="BW96" s="147" t="s">
        <v>92</v>
      </c>
      <c r="BX96" s="147" t="s">
        <v>87</v>
      </c>
      <c r="CL96" s="147" t="s">
        <v>1</v>
      </c>
    </row>
    <row r="97" spans="1:91" s="290" customFormat="1" ht="16.5" customHeight="1">
      <c r="A97" s="337" t="s">
        <v>89</v>
      </c>
      <c r="B97" s="291"/>
      <c r="C97" s="186"/>
      <c r="D97" s="186"/>
      <c r="E97" s="338" t="s">
        <v>950</v>
      </c>
      <c r="F97" s="338"/>
      <c r="G97" s="338"/>
      <c r="H97" s="338"/>
      <c r="I97" s="338"/>
      <c r="J97" s="186"/>
      <c r="K97" s="339" t="s">
        <v>93</v>
      </c>
      <c r="L97" s="339"/>
      <c r="M97" s="339"/>
      <c r="N97" s="339"/>
      <c r="O97" s="339"/>
      <c r="P97" s="339"/>
      <c r="Q97" s="339"/>
      <c r="R97" s="339"/>
      <c r="S97" s="339"/>
      <c r="T97" s="339"/>
      <c r="U97" s="339"/>
      <c r="V97" s="339"/>
      <c r="W97" s="339"/>
      <c r="X97" s="339"/>
      <c r="Y97" s="339"/>
      <c r="Z97" s="339"/>
      <c r="AA97" s="339"/>
      <c r="AB97" s="339"/>
      <c r="AC97" s="339"/>
      <c r="AD97" s="339"/>
      <c r="AE97" s="339"/>
      <c r="AF97" s="339"/>
      <c r="AG97" s="340">
        <f>'01.02 - Nové konstrukce'!J32</f>
        <v>0</v>
      </c>
      <c r="AH97" s="341"/>
      <c r="AI97" s="341"/>
      <c r="AJ97" s="341"/>
      <c r="AK97" s="341"/>
      <c r="AL97" s="341"/>
      <c r="AM97" s="341"/>
      <c r="AN97" s="340">
        <f t="shared" si="0"/>
        <v>0</v>
      </c>
      <c r="AO97" s="341"/>
      <c r="AP97" s="341"/>
      <c r="AQ97" s="342" t="s">
        <v>91</v>
      </c>
      <c r="AR97" s="291"/>
      <c r="AS97" s="343">
        <v>0</v>
      </c>
      <c r="AT97" s="157">
        <f t="shared" si="1"/>
        <v>0</v>
      </c>
      <c r="AU97" s="344">
        <f>'01.02 - Nové konstrukce'!P130</f>
        <v>0</v>
      </c>
      <c r="AV97" s="157">
        <f>'01.02 - Nové konstrukce'!J35</f>
        <v>0</v>
      </c>
      <c r="AW97" s="157">
        <f>'01.02 - Nové konstrukce'!J36</f>
        <v>0</v>
      </c>
      <c r="AX97" s="157">
        <f>'01.02 - Nové konstrukce'!J37</f>
        <v>0</v>
      </c>
      <c r="AY97" s="157">
        <f>'01.02 - Nové konstrukce'!J38</f>
        <v>0</v>
      </c>
      <c r="AZ97" s="157">
        <f>'01.02 - Nové konstrukce'!F35</f>
        <v>0</v>
      </c>
      <c r="BA97" s="157">
        <f>'01.02 - Nové konstrukce'!F36</f>
        <v>0</v>
      </c>
      <c r="BB97" s="157">
        <f>'01.02 - Nové konstrukce'!F37</f>
        <v>0</v>
      </c>
      <c r="BC97" s="157">
        <f>'01.02 - Nové konstrukce'!F38</f>
        <v>0</v>
      </c>
      <c r="BD97" s="345">
        <f>'01.02 - Nové konstrukce'!F39</f>
        <v>0</v>
      </c>
      <c r="BT97" s="147" t="s">
        <v>88</v>
      </c>
      <c r="BV97" s="147" t="s">
        <v>81</v>
      </c>
      <c r="BW97" s="147" t="s">
        <v>94</v>
      </c>
      <c r="BX97" s="147" t="s">
        <v>87</v>
      </c>
      <c r="CL97" s="147" t="s">
        <v>1</v>
      </c>
    </row>
    <row r="98" spans="1:91" s="323" customFormat="1" ht="16.5" customHeight="1">
      <c r="B98" s="324"/>
      <c r="C98" s="325"/>
      <c r="D98" s="326" t="s">
        <v>95</v>
      </c>
      <c r="E98" s="326"/>
      <c r="F98" s="326"/>
      <c r="G98" s="326"/>
      <c r="H98" s="326"/>
      <c r="I98" s="327"/>
      <c r="J98" s="326" t="s">
        <v>948</v>
      </c>
      <c r="K98" s="326"/>
      <c r="L98" s="326"/>
      <c r="M98" s="326"/>
      <c r="N98" s="326"/>
      <c r="O98" s="326"/>
      <c r="P98" s="326"/>
      <c r="Q98" s="326"/>
      <c r="R98" s="326"/>
      <c r="S98" s="326"/>
      <c r="T98" s="326"/>
      <c r="U98" s="326"/>
      <c r="V98" s="326"/>
      <c r="W98" s="326"/>
      <c r="X98" s="326"/>
      <c r="Y98" s="326"/>
      <c r="Z98" s="326"/>
      <c r="AA98" s="326"/>
      <c r="AB98" s="326"/>
      <c r="AC98" s="326"/>
      <c r="AD98" s="326"/>
      <c r="AE98" s="326"/>
      <c r="AF98" s="326"/>
      <c r="AG98" s="328">
        <f>ROUND(SUM(AG99:AG100),2)</f>
        <v>0</v>
      </c>
      <c r="AH98" s="329"/>
      <c r="AI98" s="329"/>
      <c r="AJ98" s="329"/>
      <c r="AK98" s="329"/>
      <c r="AL98" s="329"/>
      <c r="AM98" s="329"/>
      <c r="AN98" s="330">
        <f t="shared" si="0"/>
        <v>0</v>
      </c>
      <c r="AO98" s="329"/>
      <c r="AP98" s="329"/>
      <c r="AQ98" s="331" t="s">
        <v>85</v>
      </c>
      <c r="AR98" s="324"/>
      <c r="AS98" s="332">
        <f>ROUND(SUM(AS99:AS100),2)</f>
        <v>0</v>
      </c>
      <c r="AT98" s="333">
        <f t="shared" si="1"/>
        <v>0</v>
      </c>
      <c r="AU98" s="334">
        <f>ROUND(SUM(AU99:AU100),5)</f>
        <v>0</v>
      </c>
      <c r="AV98" s="333">
        <f>ROUND(AZ98*L29,2)</f>
        <v>0</v>
      </c>
      <c r="AW98" s="333">
        <f>ROUND(BA98*L30,2)</f>
        <v>0</v>
      </c>
      <c r="AX98" s="333">
        <f>ROUND(BB98*L29,2)</f>
        <v>0</v>
      </c>
      <c r="AY98" s="333">
        <f>ROUND(BC98*L30,2)</f>
        <v>0</v>
      </c>
      <c r="AZ98" s="333">
        <f>ROUND(SUM(AZ99:AZ100),2)</f>
        <v>0</v>
      </c>
      <c r="BA98" s="333">
        <f>ROUND(SUM(BA99:BA100),2)</f>
        <v>0</v>
      </c>
      <c r="BB98" s="333">
        <f>ROUND(SUM(BB99:BB100),2)</f>
        <v>0</v>
      </c>
      <c r="BC98" s="333">
        <f>ROUND(SUM(BC99:BC100),2)</f>
        <v>0</v>
      </c>
      <c r="BD98" s="335">
        <f>ROUND(SUM(BD99:BD100),2)</f>
        <v>0</v>
      </c>
      <c r="BS98" s="336" t="s">
        <v>78</v>
      </c>
      <c r="BT98" s="336" t="s">
        <v>86</v>
      </c>
      <c r="BU98" s="336" t="s">
        <v>80</v>
      </c>
      <c r="BV98" s="336" t="s">
        <v>81</v>
      </c>
      <c r="BW98" s="336" t="s">
        <v>96</v>
      </c>
      <c r="BX98" s="336" t="s">
        <v>5</v>
      </c>
      <c r="CL98" s="336" t="s">
        <v>1</v>
      </c>
      <c r="CM98" s="336" t="s">
        <v>88</v>
      </c>
    </row>
    <row r="99" spans="1:91" s="290" customFormat="1" ht="16.5" customHeight="1">
      <c r="A99" s="337" t="s">
        <v>89</v>
      </c>
      <c r="B99" s="291"/>
      <c r="C99" s="186"/>
      <c r="D99" s="186"/>
      <c r="E99" s="338" t="s">
        <v>951</v>
      </c>
      <c r="F99" s="338"/>
      <c r="G99" s="338"/>
      <c r="H99" s="338"/>
      <c r="I99" s="338"/>
      <c r="J99" s="186"/>
      <c r="K99" s="339" t="s">
        <v>90</v>
      </c>
      <c r="L99" s="339"/>
      <c r="M99" s="339"/>
      <c r="N99" s="339"/>
      <c r="O99" s="339"/>
      <c r="P99" s="339"/>
      <c r="Q99" s="339"/>
      <c r="R99" s="339"/>
      <c r="S99" s="339"/>
      <c r="T99" s="339"/>
      <c r="U99" s="339"/>
      <c r="V99" s="339"/>
      <c r="W99" s="339"/>
      <c r="X99" s="339"/>
      <c r="Y99" s="339"/>
      <c r="Z99" s="339"/>
      <c r="AA99" s="339"/>
      <c r="AB99" s="339"/>
      <c r="AC99" s="339"/>
      <c r="AD99" s="339"/>
      <c r="AE99" s="339"/>
      <c r="AF99" s="339"/>
      <c r="AG99" s="340">
        <f>'02.01 - Bourané konstrukce'!J32</f>
        <v>0</v>
      </c>
      <c r="AH99" s="341"/>
      <c r="AI99" s="341"/>
      <c r="AJ99" s="341"/>
      <c r="AK99" s="341"/>
      <c r="AL99" s="341"/>
      <c r="AM99" s="341"/>
      <c r="AN99" s="340">
        <f t="shared" si="0"/>
        <v>0</v>
      </c>
      <c r="AO99" s="341"/>
      <c r="AP99" s="341"/>
      <c r="AQ99" s="342" t="s">
        <v>91</v>
      </c>
      <c r="AR99" s="291"/>
      <c r="AS99" s="343">
        <v>0</v>
      </c>
      <c r="AT99" s="157">
        <f t="shared" si="1"/>
        <v>0</v>
      </c>
      <c r="AU99" s="344">
        <f>'02.01 - Bourané konstrukce'!P128</f>
        <v>0</v>
      </c>
      <c r="AV99" s="157">
        <f>'02.01 - Bourané konstrukce'!J35</f>
        <v>0</v>
      </c>
      <c r="AW99" s="157">
        <f>'02.01 - Bourané konstrukce'!J36</f>
        <v>0</v>
      </c>
      <c r="AX99" s="157">
        <f>'02.01 - Bourané konstrukce'!J37</f>
        <v>0</v>
      </c>
      <c r="AY99" s="157">
        <f>'02.01 - Bourané konstrukce'!J38</f>
        <v>0</v>
      </c>
      <c r="AZ99" s="157">
        <f>'02.01 - Bourané konstrukce'!F35</f>
        <v>0</v>
      </c>
      <c r="BA99" s="157">
        <f>'02.01 - Bourané konstrukce'!F36</f>
        <v>0</v>
      </c>
      <c r="BB99" s="157">
        <f>'02.01 - Bourané konstrukce'!F37</f>
        <v>0</v>
      </c>
      <c r="BC99" s="157">
        <f>'02.01 - Bourané konstrukce'!F38</f>
        <v>0</v>
      </c>
      <c r="BD99" s="345">
        <f>'02.01 - Bourané konstrukce'!F39</f>
        <v>0</v>
      </c>
      <c r="BT99" s="147" t="s">
        <v>88</v>
      </c>
      <c r="BV99" s="147" t="s">
        <v>81</v>
      </c>
      <c r="BW99" s="147" t="s">
        <v>97</v>
      </c>
      <c r="BX99" s="147" t="s">
        <v>96</v>
      </c>
      <c r="CL99" s="147" t="s">
        <v>1</v>
      </c>
    </row>
    <row r="100" spans="1:91" s="290" customFormat="1" ht="16.5" customHeight="1">
      <c r="A100" s="337" t="s">
        <v>89</v>
      </c>
      <c r="B100" s="291"/>
      <c r="C100" s="186"/>
      <c r="D100" s="186"/>
      <c r="E100" s="338" t="s">
        <v>952</v>
      </c>
      <c r="F100" s="338"/>
      <c r="G100" s="338"/>
      <c r="H100" s="338"/>
      <c r="I100" s="338"/>
      <c r="J100" s="186"/>
      <c r="K100" s="339" t="s">
        <v>93</v>
      </c>
      <c r="L100" s="339"/>
      <c r="M100" s="339"/>
      <c r="N100" s="339"/>
      <c r="O100" s="339"/>
      <c r="P100" s="339"/>
      <c r="Q100" s="339"/>
      <c r="R100" s="339"/>
      <c r="S100" s="339"/>
      <c r="T100" s="339"/>
      <c r="U100" s="339"/>
      <c r="V100" s="339"/>
      <c r="W100" s="339"/>
      <c r="X100" s="339"/>
      <c r="Y100" s="339"/>
      <c r="Z100" s="339"/>
      <c r="AA100" s="339"/>
      <c r="AB100" s="339"/>
      <c r="AC100" s="339"/>
      <c r="AD100" s="339"/>
      <c r="AE100" s="339"/>
      <c r="AF100" s="339"/>
      <c r="AG100" s="340">
        <f>'02.02 - Nové konstrukce'!J32</f>
        <v>0</v>
      </c>
      <c r="AH100" s="341"/>
      <c r="AI100" s="341"/>
      <c r="AJ100" s="341"/>
      <c r="AK100" s="341"/>
      <c r="AL100" s="341"/>
      <c r="AM100" s="341"/>
      <c r="AN100" s="340">
        <f t="shared" si="0"/>
        <v>0</v>
      </c>
      <c r="AO100" s="341"/>
      <c r="AP100" s="341"/>
      <c r="AQ100" s="342" t="s">
        <v>91</v>
      </c>
      <c r="AR100" s="291"/>
      <c r="AS100" s="343">
        <v>0</v>
      </c>
      <c r="AT100" s="157">
        <f t="shared" si="1"/>
        <v>0</v>
      </c>
      <c r="AU100" s="344">
        <f>'02.02 - Nové konstrukce'!P131</f>
        <v>0</v>
      </c>
      <c r="AV100" s="157">
        <f>'02.02 - Nové konstrukce'!J35</f>
        <v>0</v>
      </c>
      <c r="AW100" s="157">
        <f>'02.02 - Nové konstrukce'!J36</f>
        <v>0</v>
      </c>
      <c r="AX100" s="157">
        <f>'02.02 - Nové konstrukce'!J37</f>
        <v>0</v>
      </c>
      <c r="AY100" s="157">
        <f>'02.02 - Nové konstrukce'!J38</f>
        <v>0</v>
      </c>
      <c r="AZ100" s="157">
        <f>'02.02 - Nové konstrukce'!F35</f>
        <v>0</v>
      </c>
      <c r="BA100" s="157">
        <f>'02.02 - Nové konstrukce'!F36</f>
        <v>0</v>
      </c>
      <c r="BB100" s="157">
        <f>'02.02 - Nové konstrukce'!F37</f>
        <v>0</v>
      </c>
      <c r="BC100" s="157">
        <f>'02.02 - Nové konstrukce'!F38</f>
        <v>0</v>
      </c>
      <c r="BD100" s="345">
        <f>'02.02 - Nové konstrukce'!F39</f>
        <v>0</v>
      </c>
      <c r="BT100" s="147" t="s">
        <v>88</v>
      </c>
      <c r="BV100" s="147" t="s">
        <v>81</v>
      </c>
      <c r="BW100" s="147" t="s">
        <v>98</v>
      </c>
      <c r="BX100" s="147" t="s">
        <v>96</v>
      </c>
      <c r="CL100" s="147" t="s">
        <v>1</v>
      </c>
    </row>
    <row r="101" spans="1:91" s="323" customFormat="1" ht="16.5" customHeight="1">
      <c r="A101" s="337" t="s">
        <v>89</v>
      </c>
      <c r="B101" s="324"/>
      <c r="C101" s="325"/>
      <c r="D101" s="326" t="s">
        <v>99</v>
      </c>
      <c r="E101" s="326"/>
      <c r="F101" s="326"/>
      <c r="G101" s="326"/>
      <c r="H101" s="326"/>
      <c r="I101" s="327"/>
      <c r="J101" s="326" t="s">
        <v>100</v>
      </c>
      <c r="K101" s="326"/>
      <c r="L101" s="326"/>
      <c r="M101" s="326"/>
      <c r="N101" s="326"/>
      <c r="O101" s="326"/>
      <c r="P101" s="326"/>
      <c r="Q101" s="326"/>
      <c r="R101" s="326"/>
      <c r="S101" s="326"/>
      <c r="T101" s="326"/>
      <c r="U101" s="326"/>
      <c r="V101" s="326"/>
      <c r="W101" s="326"/>
      <c r="X101" s="326"/>
      <c r="Y101" s="326"/>
      <c r="Z101" s="326"/>
      <c r="AA101" s="326"/>
      <c r="AB101" s="326"/>
      <c r="AC101" s="326"/>
      <c r="AD101" s="326"/>
      <c r="AE101" s="326"/>
      <c r="AF101" s="326"/>
      <c r="AG101" s="330">
        <f>'VRN - Vedlejší rozpočtové...'!J30</f>
        <v>0</v>
      </c>
      <c r="AH101" s="329"/>
      <c r="AI101" s="329"/>
      <c r="AJ101" s="329"/>
      <c r="AK101" s="329"/>
      <c r="AL101" s="329"/>
      <c r="AM101" s="329"/>
      <c r="AN101" s="330">
        <f t="shared" si="0"/>
        <v>0</v>
      </c>
      <c r="AO101" s="329"/>
      <c r="AP101" s="329"/>
      <c r="AQ101" s="331" t="s">
        <v>85</v>
      </c>
      <c r="AR101" s="324"/>
      <c r="AS101" s="346">
        <v>0</v>
      </c>
      <c r="AT101" s="347">
        <f t="shared" si="1"/>
        <v>0</v>
      </c>
      <c r="AU101" s="348">
        <f>'VRN - Vedlejší rozpočtové...'!P119</f>
        <v>0</v>
      </c>
      <c r="AV101" s="347">
        <f>'VRN - Vedlejší rozpočtové...'!J33</f>
        <v>0</v>
      </c>
      <c r="AW101" s="347">
        <f>'VRN - Vedlejší rozpočtové...'!J34</f>
        <v>0</v>
      </c>
      <c r="AX101" s="347">
        <f>'VRN - Vedlejší rozpočtové...'!J35</f>
        <v>0</v>
      </c>
      <c r="AY101" s="347">
        <f>'VRN - Vedlejší rozpočtové...'!J36</f>
        <v>0</v>
      </c>
      <c r="AZ101" s="347">
        <f>'VRN - Vedlejší rozpočtové...'!F33</f>
        <v>0</v>
      </c>
      <c r="BA101" s="347">
        <f>'VRN - Vedlejší rozpočtové...'!F34</f>
        <v>0</v>
      </c>
      <c r="BB101" s="347">
        <f>'VRN - Vedlejší rozpočtové...'!F35</f>
        <v>0</v>
      </c>
      <c r="BC101" s="347">
        <f>'VRN - Vedlejší rozpočtové...'!F36</f>
        <v>0</v>
      </c>
      <c r="BD101" s="349">
        <f>'VRN - Vedlejší rozpočtové...'!F37</f>
        <v>0</v>
      </c>
      <c r="BT101" s="336" t="s">
        <v>86</v>
      </c>
      <c r="BV101" s="336" t="s">
        <v>81</v>
      </c>
      <c r="BW101" s="336" t="s">
        <v>101</v>
      </c>
      <c r="BX101" s="336" t="s">
        <v>5</v>
      </c>
      <c r="CL101" s="336" t="s">
        <v>1</v>
      </c>
      <c r="CM101" s="336" t="s">
        <v>88</v>
      </c>
    </row>
    <row r="102" spans="1:91" s="143" customFormat="1" ht="30" customHeight="1">
      <c r="B102" s="142"/>
      <c r="AR102" s="142"/>
    </row>
    <row r="103" spans="1:91" s="143" customFormat="1" ht="6.9" customHeight="1">
      <c r="B103" s="172"/>
      <c r="C103" s="173"/>
      <c r="D103" s="173"/>
      <c r="E103" s="173"/>
      <c r="F103" s="173"/>
      <c r="G103" s="173"/>
      <c r="H103" s="173"/>
      <c r="I103" s="173"/>
      <c r="J103" s="173"/>
      <c r="K103" s="173"/>
      <c r="L103" s="173"/>
      <c r="M103" s="173"/>
      <c r="N103" s="173"/>
      <c r="O103" s="173"/>
      <c r="P103" s="173"/>
      <c r="Q103" s="173"/>
      <c r="R103" s="173"/>
      <c r="S103" s="173"/>
      <c r="T103" s="173"/>
      <c r="U103" s="173"/>
      <c r="V103" s="173"/>
      <c r="W103" s="173"/>
      <c r="X103" s="173"/>
      <c r="Y103" s="173"/>
      <c r="Z103" s="173"/>
      <c r="AA103" s="173"/>
      <c r="AB103" s="173"/>
      <c r="AC103" s="173"/>
      <c r="AD103" s="173"/>
      <c r="AE103" s="173"/>
      <c r="AF103" s="173"/>
      <c r="AG103" s="173"/>
      <c r="AH103" s="173"/>
      <c r="AI103" s="173"/>
      <c r="AJ103" s="173"/>
      <c r="AK103" s="173"/>
      <c r="AL103" s="173"/>
      <c r="AM103" s="173"/>
      <c r="AN103" s="173"/>
      <c r="AO103" s="173"/>
      <c r="AP103" s="173"/>
      <c r="AQ103" s="173"/>
      <c r="AR103" s="142"/>
    </row>
  </sheetData>
  <mergeCells count="66">
    <mergeCell ref="AR2:BE2"/>
    <mergeCell ref="L33:P33"/>
    <mergeCell ref="AK33:AO33"/>
    <mergeCell ref="W33:AE33"/>
    <mergeCell ref="AK35:AO35"/>
    <mergeCell ref="X35:AB35"/>
    <mergeCell ref="W31:AE31"/>
    <mergeCell ref="L31:P31"/>
    <mergeCell ref="L32:P32"/>
    <mergeCell ref="W32:AE32"/>
    <mergeCell ref="AK32:AO32"/>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AN100:AP100"/>
    <mergeCell ref="AG100:AM100"/>
    <mergeCell ref="AG98:AM98"/>
    <mergeCell ref="AN98:AP98"/>
    <mergeCell ref="AN96:AP96"/>
    <mergeCell ref="L85:AO85"/>
    <mergeCell ref="AM87:AN87"/>
    <mergeCell ref="AG95:AM95"/>
    <mergeCell ref="AN95:AP95"/>
    <mergeCell ref="J95:AF95"/>
    <mergeCell ref="E100:I100"/>
    <mergeCell ref="K100:AF100"/>
    <mergeCell ref="AN101:AP101"/>
    <mergeCell ref="AG101:AM101"/>
    <mergeCell ref="D101:H101"/>
    <mergeCell ref="J101:AF101"/>
    <mergeCell ref="D98:H98"/>
    <mergeCell ref="J98:AF98"/>
    <mergeCell ref="AN99:AP99"/>
    <mergeCell ref="AG99:AM99"/>
    <mergeCell ref="E99:I99"/>
    <mergeCell ref="K99:AF99"/>
    <mergeCell ref="E96:I96"/>
    <mergeCell ref="K96:AF96"/>
    <mergeCell ref="AG96:AM96"/>
    <mergeCell ref="K97:AF97"/>
    <mergeCell ref="AN97:AP97"/>
    <mergeCell ref="E97:I97"/>
    <mergeCell ref="AG97:AM97"/>
    <mergeCell ref="D95:H95"/>
    <mergeCell ref="AG94:AM94"/>
    <mergeCell ref="AN94:AP94"/>
    <mergeCell ref="AS89:AT91"/>
    <mergeCell ref="AM89:AP89"/>
    <mergeCell ref="AM90:AP90"/>
    <mergeCell ref="C92:G92"/>
    <mergeCell ref="AG92:AM92"/>
    <mergeCell ref="AN92:AP92"/>
    <mergeCell ref="I92:AF92"/>
  </mergeCells>
  <hyperlinks>
    <hyperlink ref="A96" location="'1.01 - Bourané konstrukce'!C2" display="/" xr:uid="{00000000-0004-0000-0000-000000000000}"/>
    <hyperlink ref="A97" location="'1.02 - Nové konstrukce'!C2" display="/" xr:uid="{00000000-0004-0000-0000-000001000000}"/>
    <hyperlink ref="A99" location="'01 - Bourané konstrukce'!C2" display="/" xr:uid="{00000000-0004-0000-0000-000002000000}"/>
    <hyperlink ref="A100" location="'02 - Nové konstrukce'!C2" display="/" xr:uid="{00000000-0004-0000-0000-000003000000}"/>
    <hyperlink ref="A101" location="'VRN - Vedlejší rozpočtové...'!C2" display="/" xr:uid="{00000000-0004-0000-0000-000004000000}"/>
  </hyperlinks>
  <pageMargins left="0.39370078740157483" right="0.39370078740157483" top="0.39370078740157483" bottom="0.39370078740157483" header="0" footer="0"/>
  <pageSetup paperSize="9" scale="74" fitToHeight="10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pageSetUpPr fitToPage="1"/>
  </sheetPr>
  <dimension ref="B2:BM160"/>
  <sheetViews>
    <sheetView showGridLines="0" topLeftCell="A109" workbookViewId="0">
      <selection activeCell="H131" sqref="H131"/>
    </sheetView>
  </sheetViews>
  <sheetFormatPr defaultRowHeight="10.199999999999999"/>
  <cols>
    <col min="1" max="1" width="8.28515625" style="130" customWidth="1"/>
    <col min="2" max="2" width="1.140625" style="130" customWidth="1"/>
    <col min="3" max="3" width="4.140625" style="130" customWidth="1"/>
    <col min="4" max="4" width="4.28515625" style="130" customWidth="1"/>
    <col min="5" max="5" width="17.140625" style="130" customWidth="1"/>
    <col min="6" max="6" width="50.85546875" style="130" customWidth="1"/>
    <col min="7" max="7" width="7.42578125" style="130" customWidth="1"/>
    <col min="8" max="8" width="14" style="130" customWidth="1"/>
    <col min="9" max="9" width="15.85546875" style="130" customWidth="1"/>
    <col min="10" max="11" width="22.28515625" style="130" customWidth="1"/>
    <col min="12" max="12" width="9.28515625" style="130" customWidth="1"/>
    <col min="13" max="13" width="10.85546875" style="130" hidden="1" customWidth="1"/>
    <col min="14" max="14" width="9.28515625" style="130" hidden="1"/>
    <col min="15" max="20" width="14.140625" style="130" hidden="1" customWidth="1"/>
    <col min="21" max="21" width="16.28515625" style="130" hidden="1" customWidth="1"/>
    <col min="22" max="22" width="12.28515625" style="130" customWidth="1"/>
    <col min="23" max="23" width="16.28515625" style="130" customWidth="1"/>
    <col min="24" max="24" width="12.28515625" style="130" customWidth="1"/>
    <col min="25" max="25" width="15" style="130" customWidth="1"/>
    <col min="26" max="26" width="11" style="130" customWidth="1"/>
    <col min="27" max="27" width="15" style="130" customWidth="1"/>
    <col min="28" max="28" width="16.28515625" style="130" customWidth="1"/>
    <col min="29" max="29" width="11" style="130" customWidth="1"/>
    <col min="30" max="30" width="15" style="130" customWidth="1"/>
    <col min="31" max="31" width="16.28515625" style="130" customWidth="1"/>
    <col min="32" max="43" width="9.140625" style="130"/>
    <col min="44" max="65" width="9.28515625" style="130" hidden="1"/>
    <col min="66" max="16384" width="9.140625" style="130"/>
  </cols>
  <sheetData>
    <row r="2" spans="2:46" ht="36.9" customHeight="1">
      <c r="L2" s="131"/>
      <c r="M2" s="131"/>
      <c r="N2" s="131"/>
      <c r="O2" s="131"/>
      <c r="P2" s="131"/>
      <c r="Q2" s="131"/>
      <c r="R2" s="131"/>
      <c r="S2" s="131"/>
      <c r="T2" s="131"/>
      <c r="U2" s="131"/>
      <c r="V2" s="131"/>
      <c r="AT2" s="132" t="s">
        <v>92</v>
      </c>
    </row>
    <row r="3" spans="2:46" ht="6.9" customHeight="1">
      <c r="B3" s="133"/>
      <c r="C3" s="134"/>
      <c r="D3" s="134"/>
      <c r="E3" s="134"/>
      <c r="F3" s="134"/>
      <c r="G3" s="134"/>
      <c r="H3" s="134"/>
      <c r="I3" s="134"/>
      <c r="J3" s="134"/>
      <c r="K3" s="134"/>
      <c r="L3" s="135"/>
      <c r="AT3" s="132" t="s">
        <v>88</v>
      </c>
    </row>
    <row r="4" spans="2:46" ht="24.9" customHeight="1">
      <c r="B4" s="135"/>
      <c r="D4" s="136" t="s">
        <v>102</v>
      </c>
      <c r="L4" s="135"/>
      <c r="M4" s="137" t="s">
        <v>10</v>
      </c>
      <c r="AT4" s="132" t="s">
        <v>4</v>
      </c>
    </row>
    <row r="5" spans="2:46" ht="6.9" customHeight="1">
      <c r="B5" s="135"/>
      <c r="L5" s="135"/>
    </row>
    <row r="6" spans="2:46" ht="12" customHeight="1">
      <c r="B6" s="135"/>
      <c r="D6" s="138" t="s">
        <v>16</v>
      </c>
      <c r="L6" s="135"/>
    </row>
    <row r="7" spans="2:46" ht="26.25" customHeight="1">
      <c r="B7" s="135"/>
      <c r="E7" s="139" t="str">
        <f>'Rekapitulace stavby'!K6</f>
        <v>Modernizace tramvajové tratě Vídeňská, úsek Moravanské lány po smyčku Modřice</v>
      </c>
      <c r="F7" s="140"/>
      <c r="G7" s="140"/>
      <c r="H7" s="140"/>
      <c r="I7" s="141"/>
      <c r="L7" s="135"/>
    </row>
    <row r="8" spans="2:46" ht="12" customHeight="1">
      <c r="B8" s="135"/>
      <c r="D8" s="138" t="s">
        <v>103</v>
      </c>
      <c r="L8" s="135"/>
    </row>
    <row r="9" spans="2:46" s="143" customFormat="1" ht="16.5" customHeight="1">
      <c r="B9" s="142"/>
      <c r="E9" s="144" t="s">
        <v>104</v>
      </c>
      <c r="F9" s="145"/>
      <c r="G9" s="145"/>
      <c r="H9" s="145"/>
      <c r="L9" s="142"/>
    </row>
    <row r="10" spans="2:46" s="143" customFormat="1" ht="12" customHeight="1">
      <c r="B10" s="142"/>
      <c r="D10" s="138" t="s">
        <v>105</v>
      </c>
      <c r="L10" s="142"/>
    </row>
    <row r="11" spans="2:46" s="143" customFormat="1" ht="16.5" customHeight="1">
      <c r="B11" s="142"/>
      <c r="E11" s="139" t="s">
        <v>106</v>
      </c>
      <c r="F11" s="146"/>
      <c r="G11" s="146"/>
      <c r="H11" s="146"/>
      <c r="L11" s="142"/>
    </row>
    <row r="12" spans="2:46" s="143" customFormat="1">
      <c r="B12" s="142"/>
      <c r="L12" s="142"/>
    </row>
    <row r="13" spans="2:46" s="143" customFormat="1" ht="12" customHeight="1">
      <c r="B13" s="142"/>
      <c r="D13" s="138" t="s">
        <v>18</v>
      </c>
      <c r="F13" s="147" t="s">
        <v>1</v>
      </c>
      <c r="I13" s="138" t="s">
        <v>19</v>
      </c>
      <c r="J13" s="147" t="s">
        <v>1</v>
      </c>
      <c r="L13" s="142"/>
    </row>
    <row r="14" spans="2:46" s="143" customFormat="1" ht="12" customHeight="1">
      <c r="B14" s="142"/>
      <c r="D14" s="138" t="s">
        <v>20</v>
      </c>
      <c r="F14" s="147" t="s">
        <v>21</v>
      </c>
      <c r="I14" s="138" t="s">
        <v>22</v>
      </c>
      <c r="J14" s="148" t="str">
        <f>'Rekapitulace stavby'!AN8</f>
        <v>19. 10. 2023</v>
      </c>
      <c r="L14" s="142"/>
    </row>
    <row r="15" spans="2:46" s="143" customFormat="1" ht="10.95" customHeight="1">
      <c r="B15" s="142"/>
      <c r="L15" s="142"/>
    </row>
    <row r="16" spans="2:46" s="143" customFormat="1" ht="12" customHeight="1">
      <c r="B16" s="142"/>
      <c r="D16" s="138" t="s">
        <v>24</v>
      </c>
      <c r="I16" s="138" t="s">
        <v>25</v>
      </c>
      <c r="J16" s="147" t="s">
        <v>26</v>
      </c>
      <c r="L16" s="142"/>
    </row>
    <row r="17" spans="2:12" s="143" customFormat="1" ht="18" customHeight="1">
      <c r="B17" s="142"/>
      <c r="E17" s="147" t="s">
        <v>27</v>
      </c>
      <c r="I17" s="138" t="s">
        <v>28</v>
      </c>
      <c r="J17" s="147" t="s">
        <v>29</v>
      </c>
      <c r="L17" s="142"/>
    </row>
    <row r="18" spans="2:12" s="143" customFormat="1" ht="6.9" customHeight="1">
      <c r="B18" s="142"/>
      <c r="L18" s="142"/>
    </row>
    <row r="19" spans="2:12" s="143" customFormat="1" ht="12" customHeight="1">
      <c r="B19" s="142"/>
      <c r="D19" s="138" t="s">
        <v>30</v>
      </c>
      <c r="I19" s="138" t="s">
        <v>25</v>
      </c>
      <c r="J19" s="15" t="str">
        <f>'Rekapitulace stavby'!AN13</f>
        <v>Vyplň údaj</v>
      </c>
      <c r="L19" s="142"/>
    </row>
    <row r="20" spans="2:12" s="143" customFormat="1" ht="18" customHeight="1">
      <c r="B20" s="142"/>
      <c r="E20" s="125" t="str">
        <f>'Rekapitulace stavby'!E14</f>
        <v>Vyplň údaj</v>
      </c>
      <c r="F20" s="261"/>
      <c r="G20" s="261"/>
      <c r="H20" s="261"/>
      <c r="I20" s="138" t="s">
        <v>28</v>
      </c>
      <c r="J20" s="15" t="str">
        <f>'Rekapitulace stavby'!AN14</f>
        <v>Vyplň údaj</v>
      </c>
      <c r="L20" s="142"/>
    </row>
    <row r="21" spans="2:12" s="143" customFormat="1" ht="6.9" customHeight="1">
      <c r="B21" s="142"/>
      <c r="L21" s="142"/>
    </row>
    <row r="22" spans="2:12" s="143" customFormat="1" ht="12" customHeight="1">
      <c r="B22" s="142"/>
      <c r="D22" s="138" t="s">
        <v>32</v>
      </c>
      <c r="I22" s="138" t="s">
        <v>25</v>
      </c>
      <c r="J22" s="147">
        <v>26957914</v>
      </c>
      <c r="L22" s="142"/>
    </row>
    <row r="23" spans="2:12" s="143" customFormat="1" ht="18" customHeight="1">
      <c r="B23" s="142"/>
      <c r="E23" s="147" t="s">
        <v>947</v>
      </c>
      <c r="I23" s="138" t="s">
        <v>28</v>
      </c>
      <c r="J23" s="147" t="s">
        <v>946</v>
      </c>
      <c r="L23" s="142"/>
    </row>
    <row r="24" spans="2:12" s="143" customFormat="1" ht="6.9" customHeight="1">
      <c r="B24" s="142"/>
      <c r="L24" s="142"/>
    </row>
    <row r="25" spans="2:12" s="143" customFormat="1" ht="12" customHeight="1">
      <c r="B25" s="142"/>
      <c r="D25" s="138" t="s">
        <v>37</v>
      </c>
      <c r="I25" s="138" t="s">
        <v>25</v>
      </c>
      <c r="J25" s="147" t="s">
        <v>33</v>
      </c>
      <c r="L25" s="142"/>
    </row>
    <row r="26" spans="2:12" s="143" customFormat="1" ht="18" customHeight="1">
      <c r="B26" s="142"/>
      <c r="E26" s="147" t="s">
        <v>34</v>
      </c>
      <c r="I26" s="138" t="s">
        <v>28</v>
      </c>
      <c r="J26" s="147" t="s">
        <v>35</v>
      </c>
      <c r="L26" s="142"/>
    </row>
    <row r="27" spans="2:12" s="143" customFormat="1" ht="6.9" customHeight="1">
      <c r="B27" s="142"/>
      <c r="L27" s="142"/>
    </row>
    <row r="28" spans="2:12" s="143" customFormat="1" ht="12" customHeight="1">
      <c r="B28" s="142"/>
      <c r="D28" s="138" t="s">
        <v>38</v>
      </c>
      <c r="L28" s="142"/>
    </row>
    <row r="29" spans="2:12" s="151" customFormat="1" ht="16.5" customHeight="1">
      <c r="B29" s="150"/>
      <c r="E29" s="144" t="s">
        <v>1</v>
      </c>
      <c r="F29" s="144"/>
      <c r="G29" s="144"/>
      <c r="H29" s="144"/>
      <c r="L29" s="150"/>
    </row>
    <row r="30" spans="2:12" s="143" customFormat="1" ht="6.9" customHeight="1">
      <c r="B30" s="142"/>
      <c r="L30" s="142"/>
    </row>
    <row r="31" spans="2:12" s="143" customFormat="1" ht="6.9" customHeight="1">
      <c r="B31" s="142"/>
      <c r="D31" s="152"/>
      <c r="E31" s="152"/>
      <c r="F31" s="152"/>
      <c r="G31" s="152"/>
      <c r="H31" s="152"/>
      <c r="I31" s="152"/>
      <c r="J31" s="152"/>
      <c r="K31" s="152"/>
      <c r="L31" s="142"/>
    </row>
    <row r="32" spans="2:12" s="143" customFormat="1" ht="25.35" customHeight="1">
      <c r="B32" s="142"/>
      <c r="D32" s="153" t="s">
        <v>39</v>
      </c>
      <c r="J32" s="154">
        <f>ROUND(J128, 2)</f>
        <v>0</v>
      </c>
      <c r="L32" s="142"/>
    </row>
    <row r="33" spans="2:12" s="143" customFormat="1" ht="6.9" customHeight="1">
      <c r="B33" s="142"/>
      <c r="D33" s="152"/>
      <c r="E33" s="152"/>
      <c r="F33" s="152"/>
      <c r="G33" s="152"/>
      <c r="H33" s="152"/>
      <c r="I33" s="152"/>
      <c r="J33" s="152"/>
      <c r="K33" s="152"/>
      <c r="L33" s="142"/>
    </row>
    <row r="34" spans="2:12" s="143" customFormat="1" ht="14.4" customHeight="1">
      <c r="B34" s="142"/>
      <c r="F34" s="155" t="s">
        <v>41</v>
      </c>
      <c r="I34" s="155" t="s">
        <v>40</v>
      </c>
      <c r="J34" s="155" t="s">
        <v>42</v>
      </c>
      <c r="L34" s="142"/>
    </row>
    <row r="35" spans="2:12" s="143" customFormat="1" ht="14.4" customHeight="1">
      <c r="B35" s="142"/>
      <c r="D35" s="156" t="s">
        <v>43</v>
      </c>
      <c r="E35" s="138" t="s">
        <v>44</v>
      </c>
      <c r="F35" s="157">
        <f>ROUND((ROUND((SUM(BE128:BE153)),  2) + SUM(BE155:BE159)), 2)</f>
        <v>0</v>
      </c>
      <c r="I35" s="158">
        <v>0.21</v>
      </c>
      <c r="J35" s="157">
        <f>ROUND((ROUND(((SUM(BE128:BE153))*I35),  2) + (SUM(BE155:BE159)*I35)), 2)</f>
        <v>0</v>
      </c>
      <c r="L35" s="142"/>
    </row>
    <row r="36" spans="2:12" s="143" customFormat="1" ht="14.4" customHeight="1">
      <c r="B36" s="142"/>
      <c r="E36" s="138" t="s">
        <v>45</v>
      </c>
      <c r="F36" s="157">
        <f>ROUND((ROUND((SUM(BF128:BF153)),  2) + SUM(BF155:BF159)), 2)</f>
        <v>0</v>
      </c>
      <c r="I36" s="158">
        <v>0.15</v>
      </c>
      <c r="J36" s="157">
        <f>ROUND((ROUND(((SUM(BF128:BF153))*I36),  2) + (SUM(BF155:BF159)*I36)), 2)</f>
        <v>0</v>
      </c>
      <c r="L36" s="142"/>
    </row>
    <row r="37" spans="2:12" s="143" customFormat="1" ht="14.4" hidden="1" customHeight="1">
      <c r="B37" s="142"/>
      <c r="E37" s="138" t="s">
        <v>46</v>
      </c>
      <c r="F37" s="157">
        <f>ROUND((ROUND((SUM(BG128:BG153)),  2) + SUM(BG155:BG159)), 2)</f>
        <v>0</v>
      </c>
      <c r="I37" s="158">
        <v>0.21</v>
      </c>
      <c r="J37" s="157">
        <f>0</f>
        <v>0</v>
      </c>
      <c r="L37" s="142"/>
    </row>
    <row r="38" spans="2:12" s="143" customFormat="1" ht="14.4" hidden="1" customHeight="1">
      <c r="B38" s="142"/>
      <c r="E38" s="138" t="s">
        <v>47</v>
      </c>
      <c r="F38" s="157">
        <f>ROUND((ROUND((SUM(BH128:BH153)),  2) + SUM(BH155:BH159)), 2)</f>
        <v>0</v>
      </c>
      <c r="I38" s="158">
        <v>0.15</v>
      </c>
      <c r="J38" s="157">
        <f>0</f>
        <v>0</v>
      </c>
      <c r="L38" s="142"/>
    </row>
    <row r="39" spans="2:12" s="143" customFormat="1" ht="14.4" hidden="1" customHeight="1">
      <c r="B39" s="142"/>
      <c r="E39" s="138" t="s">
        <v>48</v>
      </c>
      <c r="F39" s="157">
        <f>ROUND((ROUND((SUM(BI128:BI153)),  2) + SUM(BI155:BI159)), 2)</f>
        <v>0</v>
      </c>
      <c r="I39" s="158">
        <v>0</v>
      </c>
      <c r="J39" s="157">
        <f>0</f>
        <v>0</v>
      </c>
      <c r="L39" s="142"/>
    </row>
    <row r="40" spans="2:12" s="143" customFormat="1" ht="6.9" customHeight="1">
      <c r="B40" s="142"/>
      <c r="L40" s="142"/>
    </row>
    <row r="41" spans="2:12" s="143" customFormat="1" ht="25.35" customHeight="1">
      <c r="B41" s="142"/>
      <c r="C41" s="159"/>
      <c r="D41" s="160" t="s">
        <v>49</v>
      </c>
      <c r="E41" s="161"/>
      <c r="F41" s="161"/>
      <c r="G41" s="162" t="s">
        <v>50</v>
      </c>
      <c r="H41" s="163" t="s">
        <v>51</v>
      </c>
      <c r="I41" s="161"/>
      <c r="J41" s="164">
        <f>SUM(J32:J39)</f>
        <v>0</v>
      </c>
      <c r="K41" s="165"/>
      <c r="L41" s="142"/>
    </row>
    <row r="42" spans="2:12" s="143" customFormat="1" ht="14.4" customHeight="1">
      <c r="B42" s="142"/>
      <c r="L42" s="142"/>
    </row>
    <row r="43" spans="2:12" ht="14.4" customHeight="1">
      <c r="B43" s="135"/>
      <c r="L43" s="135"/>
    </row>
    <row r="44" spans="2:12" ht="14.4" customHeight="1">
      <c r="B44" s="135"/>
      <c r="L44" s="135"/>
    </row>
    <row r="45" spans="2:12" ht="14.4" customHeight="1">
      <c r="B45" s="135"/>
      <c r="L45" s="135"/>
    </row>
    <row r="46" spans="2:12" ht="14.4" customHeight="1">
      <c r="B46" s="135"/>
      <c r="L46" s="135"/>
    </row>
    <row r="47" spans="2:12" ht="14.4" customHeight="1">
      <c r="B47" s="135"/>
      <c r="L47" s="135"/>
    </row>
    <row r="48" spans="2:12" ht="14.4" customHeight="1">
      <c r="B48" s="135"/>
      <c r="L48" s="135"/>
    </row>
    <row r="49" spans="2:12" ht="14.4" customHeight="1">
      <c r="B49" s="135"/>
      <c r="L49" s="135"/>
    </row>
    <row r="50" spans="2:12" s="143" customFormat="1" ht="14.4" customHeight="1">
      <c r="B50" s="142"/>
      <c r="D50" s="166" t="s">
        <v>52</v>
      </c>
      <c r="E50" s="167"/>
      <c r="F50" s="167"/>
      <c r="G50" s="166" t="s">
        <v>53</v>
      </c>
      <c r="H50" s="167"/>
      <c r="I50" s="167"/>
      <c r="J50" s="167"/>
      <c r="K50" s="167"/>
      <c r="L50" s="142"/>
    </row>
    <row r="51" spans="2:12">
      <c r="B51" s="135"/>
      <c r="L51" s="135"/>
    </row>
    <row r="52" spans="2:12">
      <c r="B52" s="135"/>
      <c r="L52" s="135"/>
    </row>
    <row r="53" spans="2:12">
      <c r="B53" s="135"/>
      <c r="L53" s="135"/>
    </row>
    <row r="54" spans="2:12">
      <c r="B54" s="135"/>
      <c r="L54" s="135"/>
    </row>
    <row r="55" spans="2:12">
      <c r="B55" s="135"/>
      <c r="L55" s="135"/>
    </row>
    <row r="56" spans="2:12">
      <c r="B56" s="135"/>
      <c r="L56" s="135"/>
    </row>
    <row r="57" spans="2:12">
      <c r="B57" s="135"/>
      <c r="L57" s="135"/>
    </row>
    <row r="58" spans="2:12">
      <c r="B58" s="135"/>
      <c r="L58" s="135"/>
    </row>
    <row r="59" spans="2:12">
      <c r="B59" s="135"/>
      <c r="L59" s="135"/>
    </row>
    <row r="60" spans="2:12">
      <c r="B60" s="135"/>
      <c r="L60" s="135"/>
    </row>
    <row r="61" spans="2:12" s="143" customFormat="1" ht="13.2">
      <c r="B61" s="142"/>
      <c r="D61" s="168" t="s">
        <v>54</v>
      </c>
      <c r="E61" s="169"/>
      <c r="F61" s="170" t="s">
        <v>55</v>
      </c>
      <c r="G61" s="168" t="s">
        <v>54</v>
      </c>
      <c r="H61" s="169"/>
      <c r="I61" s="169"/>
      <c r="J61" s="171" t="s">
        <v>55</v>
      </c>
      <c r="K61" s="169"/>
      <c r="L61" s="142"/>
    </row>
    <row r="62" spans="2:12">
      <c r="B62" s="135"/>
      <c r="L62" s="135"/>
    </row>
    <row r="63" spans="2:12">
      <c r="B63" s="135"/>
      <c r="L63" s="135"/>
    </row>
    <row r="64" spans="2:12">
      <c r="B64" s="135"/>
      <c r="L64" s="135"/>
    </row>
    <row r="65" spans="2:12" s="143" customFormat="1" ht="13.2">
      <c r="B65" s="142"/>
      <c r="D65" s="166" t="s">
        <v>56</v>
      </c>
      <c r="E65" s="167"/>
      <c r="F65" s="167"/>
      <c r="G65" s="166" t="s">
        <v>57</v>
      </c>
      <c r="H65" s="167"/>
      <c r="I65" s="167"/>
      <c r="J65" s="167"/>
      <c r="K65" s="167"/>
      <c r="L65" s="142"/>
    </row>
    <row r="66" spans="2:12">
      <c r="B66" s="135"/>
      <c r="L66" s="135"/>
    </row>
    <row r="67" spans="2:12">
      <c r="B67" s="135"/>
      <c r="L67" s="135"/>
    </row>
    <row r="68" spans="2:12">
      <c r="B68" s="135"/>
      <c r="L68" s="135"/>
    </row>
    <row r="69" spans="2:12">
      <c r="B69" s="135"/>
      <c r="L69" s="135"/>
    </row>
    <row r="70" spans="2:12">
      <c r="B70" s="135"/>
      <c r="L70" s="135"/>
    </row>
    <row r="71" spans="2:12">
      <c r="B71" s="135"/>
      <c r="L71" s="135"/>
    </row>
    <row r="72" spans="2:12">
      <c r="B72" s="135"/>
      <c r="L72" s="135"/>
    </row>
    <row r="73" spans="2:12">
      <c r="B73" s="135"/>
      <c r="L73" s="135"/>
    </row>
    <row r="74" spans="2:12">
      <c r="B74" s="135"/>
      <c r="L74" s="135"/>
    </row>
    <row r="75" spans="2:12">
      <c r="B75" s="135"/>
      <c r="L75" s="135"/>
    </row>
    <row r="76" spans="2:12" s="143" customFormat="1" ht="13.2">
      <c r="B76" s="142"/>
      <c r="D76" s="168" t="s">
        <v>54</v>
      </c>
      <c r="E76" s="169"/>
      <c r="F76" s="170" t="s">
        <v>55</v>
      </c>
      <c r="G76" s="168" t="s">
        <v>54</v>
      </c>
      <c r="H76" s="169"/>
      <c r="I76" s="169"/>
      <c r="J76" s="171" t="s">
        <v>55</v>
      </c>
      <c r="K76" s="169"/>
      <c r="L76" s="142"/>
    </row>
    <row r="77" spans="2:12" s="143" customFormat="1" ht="14.4" customHeight="1">
      <c r="B77" s="172"/>
      <c r="C77" s="173"/>
      <c r="D77" s="173"/>
      <c r="E77" s="173"/>
      <c r="F77" s="173"/>
      <c r="G77" s="173"/>
      <c r="H77" s="173"/>
      <c r="I77" s="173"/>
      <c r="J77" s="173"/>
      <c r="K77" s="173"/>
      <c r="L77" s="142"/>
    </row>
    <row r="81" spans="2:12" s="143" customFormat="1" ht="6.9" customHeight="1">
      <c r="B81" s="174"/>
      <c r="C81" s="175"/>
      <c r="D81" s="175"/>
      <c r="E81" s="175"/>
      <c r="F81" s="175"/>
      <c r="G81" s="175"/>
      <c r="H81" s="175"/>
      <c r="I81" s="175"/>
      <c r="J81" s="175"/>
      <c r="K81" s="175"/>
      <c r="L81" s="142"/>
    </row>
    <row r="82" spans="2:12" s="143" customFormat="1" ht="24.9" customHeight="1">
      <c r="B82" s="142"/>
      <c r="C82" s="136" t="s">
        <v>107</v>
      </c>
      <c r="L82" s="142"/>
    </row>
    <row r="83" spans="2:12" s="143" customFormat="1" ht="6.9" customHeight="1">
      <c r="B83" s="142"/>
      <c r="L83" s="142"/>
    </row>
    <row r="84" spans="2:12" s="143" customFormat="1" ht="12" customHeight="1">
      <c r="B84" s="142"/>
      <c r="C84" s="138" t="s">
        <v>16</v>
      </c>
      <c r="L84" s="142"/>
    </row>
    <row r="85" spans="2:12" s="143" customFormat="1" ht="26.25" customHeight="1">
      <c r="B85" s="142"/>
      <c r="E85" s="139" t="str">
        <f>E7</f>
        <v>Modernizace tramvajové tratě Vídeňská, úsek Moravanské lány po smyčku Modřice</v>
      </c>
      <c r="F85" s="140"/>
      <c r="G85" s="140"/>
      <c r="H85" s="140"/>
      <c r="I85" s="145"/>
      <c r="L85" s="142"/>
    </row>
    <row r="86" spans="2:12" ht="12" customHeight="1">
      <c r="B86" s="135"/>
      <c r="C86" s="138" t="s">
        <v>103</v>
      </c>
      <c r="L86" s="135"/>
    </row>
    <row r="87" spans="2:12" s="143" customFormat="1" ht="16.5" customHeight="1">
      <c r="B87" s="142"/>
      <c r="E87" s="144" t="s">
        <v>104</v>
      </c>
      <c r="F87" s="145"/>
      <c r="G87" s="145"/>
      <c r="H87" s="145"/>
      <c r="L87" s="142"/>
    </row>
    <row r="88" spans="2:12" s="143" customFormat="1" ht="12" customHeight="1">
      <c r="B88" s="142"/>
      <c r="C88" s="138" t="s">
        <v>105</v>
      </c>
      <c r="L88" s="142"/>
    </row>
    <row r="89" spans="2:12" s="143" customFormat="1" ht="16.5" customHeight="1">
      <c r="B89" s="142"/>
      <c r="E89" s="139" t="str">
        <f>E11</f>
        <v>1.01 - Bourané konstrukce</v>
      </c>
      <c r="F89" s="146"/>
      <c r="G89" s="146"/>
      <c r="H89" s="146"/>
      <c r="L89" s="142"/>
    </row>
    <row r="90" spans="2:12" s="143" customFormat="1" ht="6.9" customHeight="1">
      <c r="B90" s="142"/>
      <c r="L90" s="142"/>
    </row>
    <row r="91" spans="2:12" s="143" customFormat="1" ht="12" customHeight="1">
      <c r="B91" s="142"/>
      <c r="C91" s="138" t="s">
        <v>20</v>
      </c>
      <c r="F91" s="147" t="str">
        <f>F14</f>
        <v>ulice Vídeňská, Brno</v>
      </c>
      <c r="I91" s="138" t="s">
        <v>22</v>
      </c>
      <c r="J91" s="148" t="str">
        <f>IF(J14="","",J14)</f>
        <v>19. 10. 2023</v>
      </c>
      <c r="L91" s="142"/>
    </row>
    <row r="92" spans="2:12" s="143" customFormat="1" ht="6.9" customHeight="1">
      <c r="B92" s="142"/>
      <c r="L92" s="142"/>
    </row>
    <row r="93" spans="2:12" s="143" customFormat="1" ht="25.65" customHeight="1">
      <c r="B93" s="142"/>
      <c r="C93" s="138" t="s">
        <v>24</v>
      </c>
      <c r="F93" s="147" t="str">
        <f>E17</f>
        <v>Dopravní podnik města Brna, a. s.</v>
      </c>
      <c r="I93" s="138" t="s">
        <v>32</v>
      </c>
      <c r="J93" s="176" t="str">
        <f>E23</f>
        <v>PRODOZ road s.r.o., Brno</v>
      </c>
      <c r="L93" s="142"/>
    </row>
    <row r="94" spans="2:12" s="143" customFormat="1" ht="25.65" customHeight="1">
      <c r="B94" s="142"/>
      <c r="C94" s="138" t="s">
        <v>30</v>
      </c>
      <c r="F94" s="147" t="str">
        <f>IF(E20="","",E20)</f>
        <v>Vyplň údaj</v>
      </c>
      <c r="I94" s="138" t="s">
        <v>37</v>
      </c>
      <c r="J94" s="176" t="str">
        <f>E26</f>
        <v>Vysoké učení technické v Brně</v>
      </c>
      <c r="L94" s="142"/>
    </row>
    <row r="95" spans="2:12" s="143" customFormat="1" ht="10.35" customHeight="1">
      <c r="B95" s="142"/>
      <c r="L95" s="142"/>
    </row>
    <row r="96" spans="2:12" s="143" customFormat="1" ht="29.25" customHeight="1">
      <c r="B96" s="142"/>
      <c r="C96" s="177" t="s">
        <v>108</v>
      </c>
      <c r="D96" s="159"/>
      <c r="E96" s="159"/>
      <c r="F96" s="159"/>
      <c r="G96" s="159"/>
      <c r="H96" s="159"/>
      <c r="I96" s="159"/>
      <c r="J96" s="178" t="s">
        <v>109</v>
      </c>
      <c r="K96" s="159"/>
      <c r="L96" s="142"/>
    </row>
    <row r="97" spans="2:47" s="143" customFormat="1" ht="10.35" customHeight="1">
      <c r="B97" s="142"/>
      <c r="L97" s="142"/>
    </row>
    <row r="98" spans="2:47" s="143" customFormat="1" ht="22.95" customHeight="1">
      <c r="B98" s="142"/>
      <c r="C98" s="179" t="s">
        <v>110</v>
      </c>
      <c r="J98" s="154">
        <f>J128</f>
        <v>0</v>
      </c>
      <c r="L98" s="142"/>
      <c r="AU98" s="132" t="s">
        <v>111</v>
      </c>
    </row>
    <row r="99" spans="2:47" s="181" customFormat="1" ht="24.9" customHeight="1">
      <c r="B99" s="180"/>
      <c r="D99" s="182" t="s">
        <v>112</v>
      </c>
      <c r="E99" s="183"/>
      <c r="F99" s="183"/>
      <c r="G99" s="183"/>
      <c r="H99" s="183"/>
      <c r="I99" s="183"/>
      <c r="J99" s="184">
        <f>J129</f>
        <v>0</v>
      </c>
      <c r="L99" s="180"/>
    </row>
    <row r="100" spans="2:47" s="186" customFormat="1" ht="19.95" customHeight="1">
      <c r="B100" s="185"/>
      <c r="D100" s="187" t="s">
        <v>113</v>
      </c>
      <c r="E100" s="188"/>
      <c r="F100" s="188"/>
      <c r="G100" s="188"/>
      <c r="H100" s="188"/>
      <c r="I100" s="188"/>
      <c r="J100" s="189">
        <f>J130</f>
        <v>0</v>
      </c>
      <c r="L100" s="185"/>
    </row>
    <row r="101" spans="2:47" s="186" customFormat="1" ht="19.95" customHeight="1">
      <c r="B101" s="185"/>
      <c r="D101" s="187" t="s">
        <v>114</v>
      </c>
      <c r="E101" s="188"/>
      <c r="F101" s="188"/>
      <c r="G101" s="188"/>
      <c r="H101" s="188"/>
      <c r="I101" s="188"/>
      <c r="J101" s="189">
        <f>J140</f>
        <v>0</v>
      </c>
      <c r="L101" s="185"/>
    </row>
    <row r="102" spans="2:47" s="186" customFormat="1" ht="19.95" customHeight="1">
      <c r="B102" s="185"/>
      <c r="D102" s="187" t="s">
        <v>115</v>
      </c>
      <c r="E102" s="188"/>
      <c r="F102" s="188"/>
      <c r="G102" s="188"/>
      <c r="H102" s="188"/>
      <c r="I102" s="188"/>
      <c r="J102" s="189">
        <f>J144</f>
        <v>0</v>
      </c>
      <c r="L102" s="185"/>
    </row>
    <row r="103" spans="2:47" s="186" customFormat="1" ht="19.95" customHeight="1">
      <c r="B103" s="185"/>
      <c r="D103" s="187" t="s">
        <v>116</v>
      </c>
      <c r="E103" s="188"/>
      <c r="F103" s="188"/>
      <c r="G103" s="188"/>
      <c r="H103" s="188"/>
      <c r="I103" s="188"/>
      <c r="J103" s="189">
        <f>J146</f>
        <v>0</v>
      </c>
      <c r="L103" s="185"/>
    </row>
    <row r="104" spans="2:47" s="181" customFormat="1" ht="24.9" customHeight="1">
      <c r="B104" s="180"/>
      <c r="D104" s="182" t="s">
        <v>117</v>
      </c>
      <c r="E104" s="183"/>
      <c r="F104" s="183"/>
      <c r="G104" s="183"/>
      <c r="H104" s="183"/>
      <c r="I104" s="183"/>
      <c r="J104" s="184">
        <f>J151</f>
        <v>0</v>
      </c>
      <c r="L104" s="180"/>
    </row>
    <row r="105" spans="2:47" s="186" customFormat="1" ht="19.95" customHeight="1">
      <c r="B105" s="185"/>
      <c r="D105" s="187" t="s">
        <v>118</v>
      </c>
      <c r="E105" s="188"/>
      <c r="F105" s="188"/>
      <c r="G105" s="188"/>
      <c r="H105" s="188"/>
      <c r="I105" s="188"/>
      <c r="J105" s="189">
        <f>J152</f>
        <v>0</v>
      </c>
      <c r="L105" s="185"/>
    </row>
    <row r="106" spans="2:47" s="181" customFormat="1" ht="21.75" customHeight="1">
      <c r="B106" s="180"/>
      <c r="D106" s="190" t="s">
        <v>119</v>
      </c>
      <c r="J106" s="191">
        <f>J154</f>
        <v>0</v>
      </c>
      <c r="L106" s="180"/>
    </row>
    <row r="107" spans="2:47" s="143" customFormat="1" ht="21.75" customHeight="1">
      <c r="B107" s="142"/>
      <c r="L107" s="142"/>
    </row>
    <row r="108" spans="2:47" s="143" customFormat="1" ht="6.9" customHeight="1">
      <c r="B108" s="172"/>
      <c r="C108" s="173"/>
      <c r="D108" s="173"/>
      <c r="E108" s="173"/>
      <c r="F108" s="173"/>
      <c r="G108" s="173"/>
      <c r="H108" s="173"/>
      <c r="I108" s="173"/>
      <c r="J108" s="173"/>
      <c r="K108" s="173"/>
      <c r="L108" s="142"/>
    </row>
    <row r="112" spans="2:47" s="143" customFormat="1" ht="6.9" customHeight="1">
      <c r="B112" s="174"/>
      <c r="C112" s="175"/>
      <c r="D112" s="175"/>
      <c r="E112" s="175"/>
      <c r="F112" s="175"/>
      <c r="G112" s="175"/>
      <c r="H112" s="175"/>
      <c r="I112" s="175"/>
      <c r="J112" s="175"/>
      <c r="K112" s="175"/>
      <c r="L112" s="142"/>
    </row>
    <row r="113" spans="2:63" s="143" customFormat="1" ht="24.9" customHeight="1">
      <c r="B113" s="142"/>
      <c r="C113" s="136" t="s">
        <v>120</v>
      </c>
      <c r="L113" s="142"/>
    </row>
    <row r="114" spans="2:63" s="143" customFormat="1" ht="6.9" customHeight="1">
      <c r="B114" s="142"/>
      <c r="L114" s="142"/>
    </row>
    <row r="115" spans="2:63" s="143" customFormat="1" ht="12" customHeight="1">
      <c r="B115" s="142"/>
      <c r="C115" s="138" t="s">
        <v>16</v>
      </c>
      <c r="L115" s="142"/>
    </row>
    <row r="116" spans="2:63" s="143" customFormat="1" ht="26.25" customHeight="1">
      <c r="B116" s="142"/>
      <c r="E116" s="192" t="str">
        <f>E7</f>
        <v>Modernizace tramvajové tratě Vídeňská, úsek Moravanské lány po smyčku Modřice</v>
      </c>
      <c r="F116" s="193"/>
      <c r="G116" s="193"/>
      <c r="H116" s="193"/>
      <c r="L116" s="142"/>
    </row>
    <row r="117" spans="2:63" ht="12" customHeight="1">
      <c r="B117" s="135"/>
      <c r="C117" s="138" t="s">
        <v>103</v>
      </c>
      <c r="L117" s="135"/>
    </row>
    <row r="118" spans="2:63" s="143" customFormat="1" ht="16.5" customHeight="1">
      <c r="B118" s="142"/>
      <c r="E118" s="192" t="s">
        <v>104</v>
      </c>
      <c r="F118" s="146"/>
      <c r="G118" s="146"/>
      <c r="H118" s="146"/>
      <c r="L118" s="142"/>
    </row>
    <row r="119" spans="2:63" s="143" customFormat="1" ht="12" customHeight="1">
      <c r="B119" s="142"/>
      <c r="C119" s="138" t="s">
        <v>105</v>
      </c>
      <c r="L119" s="142"/>
    </row>
    <row r="120" spans="2:63" s="143" customFormat="1" ht="16.5" customHeight="1">
      <c r="B120" s="142"/>
      <c r="E120" s="139" t="str">
        <f>E11</f>
        <v>1.01 - Bourané konstrukce</v>
      </c>
      <c r="F120" s="146"/>
      <c r="G120" s="146"/>
      <c r="H120" s="146"/>
      <c r="L120" s="142"/>
    </row>
    <row r="121" spans="2:63" s="143" customFormat="1" ht="6.9" customHeight="1">
      <c r="B121" s="142"/>
      <c r="L121" s="142"/>
    </row>
    <row r="122" spans="2:63" s="143" customFormat="1" ht="12" customHeight="1">
      <c r="B122" s="142"/>
      <c r="C122" s="138" t="s">
        <v>20</v>
      </c>
      <c r="F122" s="147" t="str">
        <f>F14</f>
        <v>ulice Vídeňská, Brno</v>
      </c>
      <c r="I122" s="138" t="s">
        <v>22</v>
      </c>
      <c r="J122" s="148" t="str">
        <f>IF(J14="","",J14)</f>
        <v>19. 10. 2023</v>
      </c>
      <c r="L122" s="142"/>
    </row>
    <row r="123" spans="2:63" s="143" customFormat="1" ht="6.9" customHeight="1">
      <c r="B123" s="142"/>
      <c r="L123" s="142"/>
    </row>
    <row r="124" spans="2:63" s="143" customFormat="1" ht="25.65" customHeight="1">
      <c r="B124" s="142"/>
      <c r="C124" s="138" t="s">
        <v>24</v>
      </c>
      <c r="F124" s="147" t="str">
        <f>E17</f>
        <v>Dopravní podnik města Brna, a. s.</v>
      </c>
      <c r="I124" s="138" t="s">
        <v>32</v>
      </c>
      <c r="J124" s="176" t="str">
        <f>E23</f>
        <v>PRODOZ road s.r.o., Brno</v>
      </c>
      <c r="L124" s="142"/>
    </row>
    <row r="125" spans="2:63" s="143" customFormat="1" ht="25.65" customHeight="1">
      <c r="B125" s="142"/>
      <c r="C125" s="138" t="s">
        <v>30</v>
      </c>
      <c r="F125" s="147" t="str">
        <f>IF(E20="","",E20)</f>
        <v>Vyplň údaj</v>
      </c>
      <c r="I125" s="138" t="s">
        <v>37</v>
      </c>
      <c r="J125" s="176" t="str">
        <f>E26</f>
        <v>Vysoké učení technické v Brně</v>
      </c>
      <c r="L125" s="142"/>
    </row>
    <row r="126" spans="2:63" s="143" customFormat="1" ht="10.35" customHeight="1">
      <c r="B126" s="142"/>
      <c r="L126" s="142"/>
    </row>
    <row r="127" spans="2:63" s="201" customFormat="1" ht="29.25" customHeight="1">
      <c r="B127" s="194"/>
      <c r="C127" s="195" t="s">
        <v>121</v>
      </c>
      <c r="D127" s="196" t="s">
        <v>64</v>
      </c>
      <c r="E127" s="196" t="s">
        <v>60</v>
      </c>
      <c r="F127" s="196" t="s">
        <v>61</v>
      </c>
      <c r="G127" s="196" t="s">
        <v>122</v>
      </c>
      <c r="H127" s="196" t="s">
        <v>123</v>
      </c>
      <c r="I127" s="196" t="s">
        <v>124</v>
      </c>
      <c r="J127" s="196" t="s">
        <v>109</v>
      </c>
      <c r="K127" s="197" t="s">
        <v>125</v>
      </c>
      <c r="L127" s="194"/>
      <c r="M127" s="198" t="s">
        <v>1</v>
      </c>
      <c r="N127" s="199" t="s">
        <v>43</v>
      </c>
      <c r="O127" s="199" t="s">
        <v>126</v>
      </c>
      <c r="P127" s="199" t="s">
        <v>127</v>
      </c>
      <c r="Q127" s="199" t="s">
        <v>128</v>
      </c>
      <c r="R127" s="199" t="s">
        <v>129</v>
      </c>
      <c r="S127" s="199" t="s">
        <v>130</v>
      </c>
      <c r="T127" s="200" t="s">
        <v>131</v>
      </c>
    </row>
    <row r="128" spans="2:63" s="143" customFormat="1" ht="22.95" customHeight="1">
      <c r="B128" s="142"/>
      <c r="C128" s="202" t="s">
        <v>132</v>
      </c>
      <c r="J128" s="203">
        <f>BK128</f>
        <v>0</v>
      </c>
      <c r="L128" s="142"/>
      <c r="M128" s="204"/>
      <c r="N128" s="152"/>
      <c r="O128" s="152"/>
      <c r="P128" s="205">
        <f>P129+P151+P154</f>
        <v>0</v>
      </c>
      <c r="Q128" s="152"/>
      <c r="R128" s="205">
        <f>R129+R151+R154</f>
        <v>0</v>
      </c>
      <c r="S128" s="152"/>
      <c r="T128" s="206">
        <f>T129+T151+T154</f>
        <v>8801.3353200000001</v>
      </c>
      <c r="AT128" s="132" t="s">
        <v>78</v>
      </c>
      <c r="AU128" s="132" t="s">
        <v>111</v>
      </c>
      <c r="BK128" s="207">
        <f>BK129+BK151+BK154</f>
        <v>0</v>
      </c>
    </row>
    <row r="129" spans="2:65" s="209" customFormat="1" ht="25.95" customHeight="1">
      <c r="B129" s="208"/>
      <c r="D129" s="210" t="s">
        <v>78</v>
      </c>
      <c r="E129" s="211" t="s">
        <v>133</v>
      </c>
      <c r="F129" s="211" t="s">
        <v>134</v>
      </c>
      <c r="J129" s="191">
        <f>BK129</f>
        <v>0</v>
      </c>
      <c r="L129" s="208"/>
      <c r="M129" s="212"/>
      <c r="P129" s="213">
        <f>P130+P140+P144+P146</f>
        <v>0</v>
      </c>
      <c r="R129" s="213">
        <f>R130+R140+R144+R146</f>
        <v>0</v>
      </c>
      <c r="T129" s="214">
        <f>T130+T140+T144+T146</f>
        <v>8794.759320000001</v>
      </c>
      <c r="AR129" s="210" t="s">
        <v>86</v>
      </c>
      <c r="AT129" s="215" t="s">
        <v>78</v>
      </c>
      <c r="AU129" s="215" t="s">
        <v>79</v>
      </c>
      <c r="AY129" s="210" t="s">
        <v>135</v>
      </c>
      <c r="BK129" s="216">
        <f>BK130+BK140+BK144+BK146</f>
        <v>0</v>
      </c>
    </row>
    <row r="130" spans="2:65" s="209" customFormat="1" ht="22.95" customHeight="1">
      <c r="B130" s="208"/>
      <c r="D130" s="210" t="s">
        <v>78</v>
      </c>
      <c r="E130" s="217" t="s">
        <v>86</v>
      </c>
      <c r="F130" s="217" t="s">
        <v>136</v>
      </c>
      <c r="J130" s="218">
        <f>BK130</f>
        <v>0</v>
      </c>
      <c r="L130" s="208"/>
      <c r="M130" s="212"/>
      <c r="P130" s="213">
        <f>SUM(P131:P139)</f>
        <v>0</v>
      </c>
      <c r="R130" s="213">
        <f>SUM(R131:R139)</f>
        <v>0</v>
      </c>
      <c r="T130" s="214">
        <f>SUM(T131:T139)</f>
        <v>344.21000000000004</v>
      </c>
      <c r="AR130" s="210" t="s">
        <v>86</v>
      </c>
      <c r="AT130" s="215" t="s">
        <v>78</v>
      </c>
      <c r="AU130" s="215" t="s">
        <v>86</v>
      </c>
      <c r="AY130" s="210" t="s">
        <v>135</v>
      </c>
      <c r="BK130" s="216">
        <f>SUM(BK131:BK139)</f>
        <v>0</v>
      </c>
    </row>
    <row r="131" spans="2:65" s="143" customFormat="1" ht="62.7" customHeight="1">
      <c r="B131" s="142"/>
      <c r="C131" s="219" t="s">
        <v>86</v>
      </c>
      <c r="D131" s="219" t="s">
        <v>137</v>
      </c>
      <c r="E131" s="220" t="s">
        <v>138</v>
      </c>
      <c r="F131" s="221" t="s">
        <v>139</v>
      </c>
      <c r="G131" s="222" t="s">
        <v>140</v>
      </c>
      <c r="H131" s="223">
        <v>576</v>
      </c>
      <c r="I131" s="83"/>
      <c r="J131" s="224">
        <f>ROUND(I131*H131,2)</f>
        <v>0</v>
      </c>
      <c r="K131" s="221" t="s">
        <v>141</v>
      </c>
      <c r="L131" s="142"/>
      <c r="M131" s="225" t="s">
        <v>1</v>
      </c>
      <c r="N131" s="226" t="s">
        <v>44</v>
      </c>
      <c r="P131" s="227">
        <f>O131*H131</f>
        <v>0</v>
      </c>
      <c r="Q131" s="227">
        <v>0</v>
      </c>
      <c r="R131" s="227">
        <f>Q131*H131</f>
        <v>0</v>
      </c>
      <c r="S131" s="227">
        <v>0.26</v>
      </c>
      <c r="T131" s="228">
        <f>S131*H131</f>
        <v>149.76</v>
      </c>
      <c r="AR131" s="229" t="s">
        <v>142</v>
      </c>
      <c r="AT131" s="229" t="s">
        <v>137</v>
      </c>
      <c r="AU131" s="229" t="s">
        <v>88</v>
      </c>
      <c r="AY131" s="132" t="s">
        <v>135</v>
      </c>
      <c r="BE131" s="230">
        <f>IF(N131="základní",J131,0)</f>
        <v>0</v>
      </c>
      <c r="BF131" s="230">
        <f>IF(N131="snížená",J131,0)</f>
        <v>0</v>
      </c>
      <c r="BG131" s="230">
        <f>IF(N131="zákl. přenesená",J131,0)</f>
        <v>0</v>
      </c>
      <c r="BH131" s="230">
        <f>IF(N131="sníž. přenesená",J131,0)</f>
        <v>0</v>
      </c>
      <c r="BI131" s="230">
        <f>IF(N131="nulová",J131,0)</f>
        <v>0</v>
      </c>
      <c r="BJ131" s="132" t="s">
        <v>86</v>
      </c>
      <c r="BK131" s="230">
        <f>ROUND(I131*H131,2)</f>
        <v>0</v>
      </c>
      <c r="BL131" s="132" t="s">
        <v>142</v>
      </c>
      <c r="BM131" s="229" t="s">
        <v>143</v>
      </c>
    </row>
    <row r="132" spans="2:65" s="232" customFormat="1">
      <c r="B132" s="231"/>
      <c r="D132" s="233" t="s">
        <v>144</v>
      </c>
      <c r="E132" s="234" t="s">
        <v>1</v>
      </c>
      <c r="F132" s="235" t="s">
        <v>145</v>
      </c>
      <c r="H132" s="234" t="s">
        <v>1</v>
      </c>
      <c r="L132" s="231"/>
      <c r="M132" s="236"/>
      <c r="T132" s="237"/>
      <c r="AT132" s="234" t="s">
        <v>144</v>
      </c>
      <c r="AU132" s="234" t="s">
        <v>88</v>
      </c>
      <c r="AV132" s="232" t="s">
        <v>86</v>
      </c>
      <c r="AW132" s="232" t="s">
        <v>36</v>
      </c>
      <c r="AX132" s="232" t="s">
        <v>79</v>
      </c>
      <c r="AY132" s="234" t="s">
        <v>135</v>
      </c>
    </row>
    <row r="133" spans="2:65" s="232" customFormat="1">
      <c r="B133" s="231"/>
      <c r="D133" s="233" t="s">
        <v>144</v>
      </c>
      <c r="E133" s="234" t="s">
        <v>1</v>
      </c>
      <c r="F133" s="235" t="s">
        <v>146</v>
      </c>
      <c r="H133" s="234" t="s">
        <v>1</v>
      </c>
      <c r="L133" s="231"/>
      <c r="M133" s="236"/>
      <c r="T133" s="237"/>
      <c r="AT133" s="234" t="s">
        <v>144</v>
      </c>
      <c r="AU133" s="234" t="s">
        <v>88</v>
      </c>
      <c r="AV133" s="232" t="s">
        <v>86</v>
      </c>
      <c r="AW133" s="232" t="s">
        <v>36</v>
      </c>
      <c r="AX133" s="232" t="s">
        <v>79</v>
      </c>
      <c r="AY133" s="234" t="s">
        <v>135</v>
      </c>
    </row>
    <row r="134" spans="2:65" s="239" customFormat="1">
      <c r="B134" s="238"/>
      <c r="D134" s="233" t="s">
        <v>144</v>
      </c>
      <c r="E134" s="240" t="s">
        <v>1</v>
      </c>
      <c r="F134" s="241" t="s">
        <v>147</v>
      </c>
      <c r="H134" s="242">
        <v>66</v>
      </c>
      <c r="L134" s="238"/>
      <c r="M134" s="243"/>
      <c r="T134" s="244"/>
      <c r="AT134" s="240" t="s">
        <v>144</v>
      </c>
      <c r="AU134" s="240" t="s">
        <v>88</v>
      </c>
      <c r="AV134" s="239" t="s">
        <v>88</v>
      </c>
      <c r="AW134" s="239" t="s">
        <v>36</v>
      </c>
      <c r="AX134" s="239" t="s">
        <v>79</v>
      </c>
      <c r="AY134" s="240" t="s">
        <v>135</v>
      </c>
    </row>
    <row r="135" spans="2:65" s="232" customFormat="1">
      <c r="B135" s="231"/>
      <c r="D135" s="233" t="s">
        <v>144</v>
      </c>
      <c r="E135" s="234" t="s">
        <v>1</v>
      </c>
      <c r="F135" s="235" t="s">
        <v>148</v>
      </c>
      <c r="H135" s="234" t="s">
        <v>1</v>
      </c>
      <c r="L135" s="231"/>
      <c r="M135" s="236"/>
      <c r="T135" s="237"/>
      <c r="AT135" s="234" t="s">
        <v>144</v>
      </c>
      <c r="AU135" s="234" t="s">
        <v>88</v>
      </c>
      <c r="AV135" s="232" t="s">
        <v>86</v>
      </c>
      <c r="AW135" s="232" t="s">
        <v>36</v>
      </c>
      <c r="AX135" s="232" t="s">
        <v>79</v>
      </c>
      <c r="AY135" s="234" t="s">
        <v>135</v>
      </c>
    </row>
    <row r="136" spans="2:65" s="239" customFormat="1">
      <c r="B136" s="238"/>
      <c r="D136" s="233" t="s">
        <v>144</v>
      </c>
      <c r="E136" s="240" t="s">
        <v>1</v>
      </c>
      <c r="F136" s="241" t="s">
        <v>149</v>
      </c>
      <c r="H136" s="242">
        <v>510</v>
      </c>
      <c r="L136" s="238"/>
      <c r="M136" s="243"/>
      <c r="T136" s="244"/>
      <c r="AT136" s="240" t="s">
        <v>144</v>
      </c>
      <c r="AU136" s="240" t="s">
        <v>88</v>
      </c>
      <c r="AV136" s="239" t="s">
        <v>88</v>
      </c>
      <c r="AW136" s="239" t="s">
        <v>36</v>
      </c>
      <c r="AX136" s="239" t="s">
        <v>79</v>
      </c>
      <c r="AY136" s="240" t="s">
        <v>135</v>
      </c>
    </row>
    <row r="137" spans="2:65" s="246" customFormat="1">
      <c r="B137" s="245"/>
      <c r="D137" s="233" t="s">
        <v>144</v>
      </c>
      <c r="E137" s="247" t="s">
        <v>1</v>
      </c>
      <c r="F137" s="248" t="s">
        <v>150</v>
      </c>
      <c r="H137" s="249">
        <v>576</v>
      </c>
      <c r="L137" s="245"/>
      <c r="M137" s="250"/>
      <c r="T137" s="251"/>
      <c r="AT137" s="247" t="s">
        <v>144</v>
      </c>
      <c r="AU137" s="247" t="s">
        <v>88</v>
      </c>
      <c r="AV137" s="246" t="s">
        <v>142</v>
      </c>
      <c r="AW137" s="246" t="s">
        <v>36</v>
      </c>
      <c r="AX137" s="246" t="s">
        <v>86</v>
      </c>
      <c r="AY137" s="247" t="s">
        <v>135</v>
      </c>
    </row>
    <row r="138" spans="2:65" s="143" customFormat="1" ht="66.75" customHeight="1">
      <c r="B138" s="142"/>
      <c r="C138" s="219" t="s">
        <v>88</v>
      </c>
      <c r="D138" s="219" t="s">
        <v>137</v>
      </c>
      <c r="E138" s="220" t="s">
        <v>151</v>
      </c>
      <c r="F138" s="221" t="s">
        <v>152</v>
      </c>
      <c r="G138" s="222" t="s">
        <v>140</v>
      </c>
      <c r="H138" s="223">
        <v>416</v>
      </c>
      <c r="I138" s="83"/>
      <c r="J138" s="224">
        <f>ROUND(I138*H138,2)</f>
        <v>0</v>
      </c>
      <c r="K138" s="221" t="s">
        <v>141</v>
      </c>
      <c r="L138" s="142"/>
      <c r="M138" s="225" t="s">
        <v>1</v>
      </c>
      <c r="N138" s="226" t="s">
        <v>44</v>
      </c>
      <c r="P138" s="227">
        <f>O138*H138</f>
        <v>0</v>
      </c>
      <c r="Q138" s="227">
        <v>0</v>
      </c>
      <c r="R138" s="227">
        <f>Q138*H138</f>
        <v>0</v>
      </c>
      <c r="S138" s="227">
        <v>0.45</v>
      </c>
      <c r="T138" s="228">
        <f>S138*H138</f>
        <v>187.20000000000002</v>
      </c>
      <c r="AR138" s="229" t="s">
        <v>142</v>
      </c>
      <c r="AT138" s="229" t="s">
        <v>137</v>
      </c>
      <c r="AU138" s="229" t="s">
        <v>88</v>
      </c>
      <c r="AY138" s="132" t="s">
        <v>135</v>
      </c>
      <c r="BE138" s="230">
        <f>IF(N138="základní",J138,0)</f>
        <v>0</v>
      </c>
      <c r="BF138" s="230">
        <f>IF(N138="snížená",J138,0)</f>
        <v>0</v>
      </c>
      <c r="BG138" s="230">
        <f>IF(N138="zákl. přenesená",J138,0)</f>
        <v>0</v>
      </c>
      <c r="BH138" s="230">
        <f>IF(N138="sníž. přenesená",J138,0)</f>
        <v>0</v>
      </c>
      <c r="BI138" s="230">
        <f>IF(N138="nulová",J138,0)</f>
        <v>0</v>
      </c>
      <c r="BJ138" s="132" t="s">
        <v>86</v>
      </c>
      <c r="BK138" s="230">
        <f>ROUND(I138*H138,2)</f>
        <v>0</v>
      </c>
      <c r="BL138" s="132" t="s">
        <v>142</v>
      </c>
      <c r="BM138" s="229" t="s">
        <v>153</v>
      </c>
    </row>
    <row r="139" spans="2:65" s="143" customFormat="1" ht="44.25" customHeight="1">
      <c r="B139" s="142"/>
      <c r="C139" s="219" t="s">
        <v>154</v>
      </c>
      <c r="D139" s="219" t="s">
        <v>137</v>
      </c>
      <c r="E139" s="220" t="s">
        <v>155</v>
      </c>
      <c r="F139" s="221" t="s">
        <v>156</v>
      </c>
      <c r="G139" s="222" t="s">
        <v>157</v>
      </c>
      <c r="H139" s="223">
        <v>25</v>
      </c>
      <c r="I139" s="83"/>
      <c r="J139" s="224">
        <f>ROUND(I139*H139,2)</f>
        <v>0</v>
      </c>
      <c r="K139" s="221" t="s">
        <v>141</v>
      </c>
      <c r="L139" s="142"/>
      <c r="M139" s="225" t="s">
        <v>1</v>
      </c>
      <c r="N139" s="226" t="s">
        <v>44</v>
      </c>
      <c r="P139" s="227">
        <f>O139*H139</f>
        <v>0</v>
      </c>
      <c r="Q139" s="227">
        <v>0</v>
      </c>
      <c r="R139" s="227">
        <f>Q139*H139</f>
        <v>0</v>
      </c>
      <c r="S139" s="227">
        <v>0.28999999999999998</v>
      </c>
      <c r="T139" s="228">
        <f>S139*H139</f>
        <v>7.2499999999999991</v>
      </c>
      <c r="AR139" s="229" t="s">
        <v>142</v>
      </c>
      <c r="AT139" s="229" t="s">
        <v>137</v>
      </c>
      <c r="AU139" s="229" t="s">
        <v>88</v>
      </c>
      <c r="AY139" s="132" t="s">
        <v>135</v>
      </c>
      <c r="BE139" s="230">
        <f>IF(N139="základní",J139,0)</f>
        <v>0</v>
      </c>
      <c r="BF139" s="230">
        <f>IF(N139="snížená",J139,0)</f>
        <v>0</v>
      </c>
      <c r="BG139" s="230">
        <f>IF(N139="zákl. přenesená",J139,0)</f>
        <v>0</v>
      </c>
      <c r="BH139" s="230">
        <f>IF(N139="sníž. přenesená",J139,0)</f>
        <v>0</v>
      </c>
      <c r="BI139" s="230">
        <f>IF(N139="nulová",J139,0)</f>
        <v>0</v>
      </c>
      <c r="BJ139" s="132" t="s">
        <v>86</v>
      </c>
      <c r="BK139" s="230">
        <f>ROUND(I139*H139,2)</f>
        <v>0</v>
      </c>
      <c r="BL139" s="132" t="s">
        <v>142</v>
      </c>
      <c r="BM139" s="229" t="s">
        <v>158</v>
      </c>
    </row>
    <row r="140" spans="2:65" s="209" customFormat="1" ht="22.95" customHeight="1">
      <c r="B140" s="208"/>
      <c r="D140" s="210" t="s">
        <v>78</v>
      </c>
      <c r="E140" s="217" t="s">
        <v>159</v>
      </c>
      <c r="F140" s="217" t="s">
        <v>160</v>
      </c>
      <c r="J140" s="218">
        <f>BK140</f>
        <v>0</v>
      </c>
      <c r="L140" s="208"/>
      <c r="M140" s="212"/>
      <c r="P140" s="213">
        <f>SUM(P141:P143)</f>
        <v>0</v>
      </c>
      <c r="R140" s="213">
        <f>SUM(R141:R143)</f>
        <v>0</v>
      </c>
      <c r="T140" s="214">
        <f>SUM(T141:T143)</f>
        <v>8397.7493200000008</v>
      </c>
      <c r="AR140" s="210" t="s">
        <v>86</v>
      </c>
      <c r="AT140" s="215" t="s">
        <v>78</v>
      </c>
      <c r="AU140" s="215" t="s">
        <v>86</v>
      </c>
      <c r="AY140" s="210" t="s">
        <v>135</v>
      </c>
      <c r="BK140" s="216">
        <f>SUM(BK141:BK143)</f>
        <v>0</v>
      </c>
    </row>
    <row r="141" spans="2:65" s="143" customFormat="1" ht="55.5" customHeight="1">
      <c r="B141" s="142"/>
      <c r="C141" s="219" t="s">
        <v>142</v>
      </c>
      <c r="D141" s="219" t="s">
        <v>137</v>
      </c>
      <c r="E141" s="220" t="s">
        <v>161</v>
      </c>
      <c r="F141" s="221" t="s">
        <v>162</v>
      </c>
      <c r="G141" s="222" t="s">
        <v>163</v>
      </c>
      <c r="H141" s="223">
        <v>4119</v>
      </c>
      <c r="I141" s="83"/>
      <c r="J141" s="224">
        <f>ROUND(I141*H141,2)</f>
        <v>0</v>
      </c>
      <c r="K141" s="221" t="s">
        <v>141</v>
      </c>
      <c r="L141" s="142"/>
      <c r="M141" s="225" t="s">
        <v>1</v>
      </c>
      <c r="N141" s="226" t="s">
        <v>44</v>
      </c>
      <c r="P141" s="227">
        <f>O141*H141</f>
        <v>0</v>
      </c>
      <c r="Q141" s="227">
        <v>0</v>
      </c>
      <c r="R141" s="227">
        <f>Q141*H141</f>
        <v>0</v>
      </c>
      <c r="S141" s="227">
        <v>1.8080000000000001</v>
      </c>
      <c r="T141" s="228">
        <f>S141*H141</f>
        <v>7447.152</v>
      </c>
      <c r="AR141" s="229" t="s">
        <v>142</v>
      </c>
      <c r="AT141" s="229" t="s">
        <v>137</v>
      </c>
      <c r="AU141" s="229" t="s">
        <v>88</v>
      </c>
      <c r="AY141" s="132" t="s">
        <v>135</v>
      </c>
      <c r="BE141" s="230">
        <f>IF(N141="základní",J141,0)</f>
        <v>0</v>
      </c>
      <c r="BF141" s="230">
        <f>IF(N141="snížená",J141,0)</f>
        <v>0</v>
      </c>
      <c r="BG141" s="230">
        <f>IF(N141="zákl. přenesená",J141,0)</f>
        <v>0</v>
      </c>
      <c r="BH141" s="230">
        <f>IF(N141="sníž. přenesená",J141,0)</f>
        <v>0</v>
      </c>
      <c r="BI141" s="230">
        <f>IF(N141="nulová",J141,0)</f>
        <v>0</v>
      </c>
      <c r="BJ141" s="132" t="s">
        <v>86</v>
      </c>
      <c r="BK141" s="230">
        <f>ROUND(I141*H141,2)</f>
        <v>0</v>
      </c>
      <c r="BL141" s="132" t="s">
        <v>142</v>
      </c>
      <c r="BM141" s="229" t="s">
        <v>164</v>
      </c>
    </row>
    <row r="142" spans="2:65" s="143" customFormat="1" ht="24.15" customHeight="1">
      <c r="B142" s="142"/>
      <c r="C142" s="219" t="s">
        <v>159</v>
      </c>
      <c r="D142" s="219" t="s">
        <v>137</v>
      </c>
      <c r="E142" s="220" t="s">
        <v>165</v>
      </c>
      <c r="F142" s="221" t="s">
        <v>166</v>
      </c>
      <c r="G142" s="222" t="s">
        <v>157</v>
      </c>
      <c r="H142" s="223">
        <v>153</v>
      </c>
      <c r="I142" s="83"/>
      <c r="J142" s="224">
        <f>ROUND(I142*H142,2)</f>
        <v>0</v>
      </c>
      <c r="K142" s="221" t="s">
        <v>141</v>
      </c>
      <c r="L142" s="142"/>
      <c r="M142" s="225" t="s">
        <v>1</v>
      </c>
      <c r="N142" s="226" t="s">
        <v>44</v>
      </c>
      <c r="P142" s="227">
        <f>O142*H142</f>
        <v>0</v>
      </c>
      <c r="Q142" s="227">
        <v>0</v>
      </c>
      <c r="R142" s="227">
        <f>Q142*H142</f>
        <v>0</v>
      </c>
      <c r="S142" s="227">
        <v>0.33245999999999998</v>
      </c>
      <c r="T142" s="228">
        <f>S142*H142</f>
        <v>50.866379999999999</v>
      </c>
      <c r="AR142" s="229" t="s">
        <v>142</v>
      </c>
      <c r="AT142" s="229" t="s">
        <v>137</v>
      </c>
      <c r="AU142" s="229" t="s">
        <v>88</v>
      </c>
      <c r="AY142" s="132" t="s">
        <v>135</v>
      </c>
      <c r="BE142" s="230">
        <f>IF(N142="základní",J142,0)</f>
        <v>0</v>
      </c>
      <c r="BF142" s="230">
        <f>IF(N142="snížená",J142,0)</f>
        <v>0</v>
      </c>
      <c r="BG142" s="230">
        <f>IF(N142="zákl. přenesená",J142,0)</f>
        <v>0</v>
      </c>
      <c r="BH142" s="230">
        <f>IF(N142="sníž. přenesená",J142,0)</f>
        <v>0</v>
      </c>
      <c r="BI142" s="230">
        <f>IF(N142="nulová",J142,0)</f>
        <v>0</v>
      </c>
      <c r="BJ142" s="132" t="s">
        <v>86</v>
      </c>
      <c r="BK142" s="230">
        <f>ROUND(I142*H142,2)</f>
        <v>0</v>
      </c>
      <c r="BL142" s="132" t="s">
        <v>142</v>
      </c>
      <c r="BM142" s="229" t="s">
        <v>167</v>
      </c>
    </row>
    <row r="143" spans="2:65" s="143" customFormat="1" ht="24.15" customHeight="1">
      <c r="B143" s="142"/>
      <c r="C143" s="219" t="s">
        <v>168</v>
      </c>
      <c r="D143" s="219" t="s">
        <v>137</v>
      </c>
      <c r="E143" s="220" t="s">
        <v>169</v>
      </c>
      <c r="F143" s="221" t="s">
        <v>170</v>
      </c>
      <c r="G143" s="222" t="s">
        <v>157</v>
      </c>
      <c r="H143" s="223">
        <v>2546</v>
      </c>
      <c r="I143" s="83"/>
      <c r="J143" s="224">
        <f>ROUND(I143*H143,2)</f>
        <v>0</v>
      </c>
      <c r="K143" s="221" t="s">
        <v>141</v>
      </c>
      <c r="L143" s="142"/>
      <c r="M143" s="225" t="s">
        <v>1</v>
      </c>
      <c r="N143" s="226" t="s">
        <v>44</v>
      </c>
      <c r="P143" s="227">
        <f>O143*H143</f>
        <v>0</v>
      </c>
      <c r="Q143" s="227">
        <v>0</v>
      </c>
      <c r="R143" s="227">
        <f>Q143*H143</f>
        <v>0</v>
      </c>
      <c r="S143" s="227">
        <v>0.35338999999999998</v>
      </c>
      <c r="T143" s="228">
        <f>S143*H143</f>
        <v>899.73093999999992</v>
      </c>
      <c r="AR143" s="229" t="s">
        <v>142</v>
      </c>
      <c r="AT143" s="229" t="s">
        <v>137</v>
      </c>
      <c r="AU143" s="229" t="s">
        <v>88</v>
      </c>
      <c r="AY143" s="132" t="s">
        <v>135</v>
      </c>
      <c r="BE143" s="230">
        <f>IF(N143="základní",J143,0)</f>
        <v>0</v>
      </c>
      <c r="BF143" s="230">
        <f>IF(N143="snížená",J143,0)</f>
        <v>0</v>
      </c>
      <c r="BG143" s="230">
        <f>IF(N143="zákl. přenesená",J143,0)</f>
        <v>0</v>
      </c>
      <c r="BH143" s="230">
        <f>IF(N143="sníž. přenesená",J143,0)</f>
        <v>0</v>
      </c>
      <c r="BI143" s="230">
        <f>IF(N143="nulová",J143,0)</f>
        <v>0</v>
      </c>
      <c r="BJ143" s="132" t="s">
        <v>86</v>
      </c>
      <c r="BK143" s="230">
        <f>ROUND(I143*H143,2)</f>
        <v>0</v>
      </c>
      <c r="BL143" s="132" t="s">
        <v>142</v>
      </c>
      <c r="BM143" s="229" t="s">
        <v>171</v>
      </c>
    </row>
    <row r="144" spans="2:65" s="209" customFormat="1" ht="22.95" customHeight="1">
      <c r="B144" s="208"/>
      <c r="D144" s="210" t="s">
        <v>78</v>
      </c>
      <c r="E144" s="217" t="s">
        <v>172</v>
      </c>
      <c r="F144" s="217" t="s">
        <v>173</v>
      </c>
      <c r="J144" s="218">
        <f>BK144</f>
        <v>0</v>
      </c>
      <c r="L144" s="208"/>
      <c r="M144" s="212"/>
      <c r="P144" s="213">
        <f>P145</f>
        <v>0</v>
      </c>
      <c r="R144" s="213">
        <f>R145</f>
        <v>0</v>
      </c>
      <c r="T144" s="214">
        <f>T145</f>
        <v>52.8</v>
      </c>
      <c r="AR144" s="210" t="s">
        <v>86</v>
      </c>
      <c r="AT144" s="215" t="s">
        <v>78</v>
      </c>
      <c r="AU144" s="215" t="s">
        <v>86</v>
      </c>
      <c r="AY144" s="210" t="s">
        <v>135</v>
      </c>
      <c r="BK144" s="216">
        <f>BK145</f>
        <v>0</v>
      </c>
    </row>
    <row r="145" spans="2:65" s="143" customFormat="1" ht="16.5" customHeight="1">
      <c r="B145" s="142"/>
      <c r="C145" s="219" t="s">
        <v>174</v>
      </c>
      <c r="D145" s="219" t="s">
        <v>137</v>
      </c>
      <c r="E145" s="220" t="s">
        <v>175</v>
      </c>
      <c r="F145" s="221" t="s">
        <v>176</v>
      </c>
      <c r="G145" s="222" t="s">
        <v>163</v>
      </c>
      <c r="H145" s="223">
        <v>22</v>
      </c>
      <c r="I145" s="83"/>
      <c r="J145" s="224">
        <f>ROUND(I145*H145,2)</f>
        <v>0</v>
      </c>
      <c r="K145" s="221" t="s">
        <v>141</v>
      </c>
      <c r="L145" s="142"/>
      <c r="M145" s="225" t="s">
        <v>1</v>
      </c>
      <c r="N145" s="226" t="s">
        <v>44</v>
      </c>
      <c r="P145" s="227">
        <f>O145*H145</f>
        <v>0</v>
      </c>
      <c r="Q145" s="227">
        <v>0</v>
      </c>
      <c r="R145" s="227">
        <f>Q145*H145</f>
        <v>0</v>
      </c>
      <c r="S145" s="227">
        <v>2.4</v>
      </c>
      <c r="T145" s="228">
        <f>S145*H145</f>
        <v>52.8</v>
      </c>
      <c r="AR145" s="229" t="s">
        <v>142</v>
      </c>
      <c r="AT145" s="229" t="s">
        <v>137</v>
      </c>
      <c r="AU145" s="229" t="s">
        <v>88</v>
      </c>
      <c r="AY145" s="132" t="s">
        <v>135</v>
      </c>
      <c r="BE145" s="230">
        <f>IF(N145="základní",J145,0)</f>
        <v>0</v>
      </c>
      <c r="BF145" s="230">
        <f>IF(N145="snížená",J145,0)</f>
        <v>0</v>
      </c>
      <c r="BG145" s="230">
        <f>IF(N145="zákl. přenesená",J145,0)</f>
        <v>0</v>
      </c>
      <c r="BH145" s="230">
        <f>IF(N145="sníž. přenesená",J145,0)</f>
        <v>0</v>
      </c>
      <c r="BI145" s="230">
        <f>IF(N145="nulová",J145,0)</f>
        <v>0</v>
      </c>
      <c r="BJ145" s="132" t="s">
        <v>86</v>
      </c>
      <c r="BK145" s="230">
        <f>ROUND(I145*H145,2)</f>
        <v>0</v>
      </c>
      <c r="BL145" s="132" t="s">
        <v>142</v>
      </c>
      <c r="BM145" s="229" t="s">
        <v>177</v>
      </c>
    </row>
    <row r="146" spans="2:65" s="209" customFormat="1" ht="22.95" customHeight="1">
      <c r="B146" s="208"/>
      <c r="D146" s="210" t="s">
        <v>78</v>
      </c>
      <c r="E146" s="217" t="s">
        <v>178</v>
      </c>
      <c r="F146" s="217" t="s">
        <v>179</v>
      </c>
      <c r="J146" s="218">
        <f>BK146</f>
        <v>0</v>
      </c>
      <c r="L146" s="208"/>
      <c r="M146" s="212"/>
      <c r="P146" s="213">
        <f>SUM(P147:P150)</f>
        <v>0</v>
      </c>
      <c r="R146" s="213">
        <f>SUM(R147:R150)</f>
        <v>0</v>
      </c>
      <c r="T146" s="214">
        <f>SUM(T147:T150)</f>
        <v>0</v>
      </c>
      <c r="AR146" s="210" t="s">
        <v>86</v>
      </c>
      <c r="AT146" s="215" t="s">
        <v>78</v>
      </c>
      <c r="AU146" s="215" t="s">
        <v>86</v>
      </c>
      <c r="AY146" s="210" t="s">
        <v>135</v>
      </c>
      <c r="BK146" s="216">
        <f>SUM(BK147:BK150)</f>
        <v>0</v>
      </c>
    </row>
    <row r="147" spans="2:65" s="143" customFormat="1" ht="37.950000000000003" customHeight="1">
      <c r="B147" s="142"/>
      <c r="C147" s="219" t="s">
        <v>180</v>
      </c>
      <c r="D147" s="219" t="s">
        <v>137</v>
      </c>
      <c r="E147" s="220" t="s">
        <v>181</v>
      </c>
      <c r="F147" s="221" t="s">
        <v>182</v>
      </c>
      <c r="G147" s="222" t="s">
        <v>183</v>
      </c>
      <c r="H147" s="223">
        <v>8801.3349999999991</v>
      </c>
      <c r="I147" s="83"/>
      <c r="J147" s="224">
        <f>ROUND(I147*H147,2)</f>
        <v>0</v>
      </c>
      <c r="K147" s="221" t="s">
        <v>141</v>
      </c>
      <c r="L147" s="142"/>
      <c r="M147" s="225" t="s">
        <v>1</v>
      </c>
      <c r="N147" s="226" t="s">
        <v>44</v>
      </c>
      <c r="P147" s="227">
        <f>O147*H147</f>
        <v>0</v>
      </c>
      <c r="Q147" s="227">
        <v>0</v>
      </c>
      <c r="R147" s="227">
        <f>Q147*H147</f>
        <v>0</v>
      </c>
      <c r="S147" s="227">
        <v>0</v>
      </c>
      <c r="T147" s="228">
        <f>S147*H147</f>
        <v>0</v>
      </c>
      <c r="AR147" s="229" t="s">
        <v>142</v>
      </c>
      <c r="AT147" s="229" t="s">
        <v>137</v>
      </c>
      <c r="AU147" s="229" t="s">
        <v>88</v>
      </c>
      <c r="AY147" s="132" t="s">
        <v>135</v>
      </c>
      <c r="BE147" s="230">
        <f>IF(N147="základní",J147,0)</f>
        <v>0</v>
      </c>
      <c r="BF147" s="230">
        <f>IF(N147="snížená",J147,0)</f>
        <v>0</v>
      </c>
      <c r="BG147" s="230">
        <f>IF(N147="zákl. přenesená",J147,0)</f>
        <v>0</v>
      </c>
      <c r="BH147" s="230">
        <f>IF(N147="sníž. přenesená",J147,0)</f>
        <v>0</v>
      </c>
      <c r="BI147" s="230">
        <f>IF(N147="nulová",J147,0)</f>
        <v>0</v>
      </c>
      <c r="BJ147" s="132" t="s">
        <v>86</v>
      </c>
      <c r="BK147" s="230">
        <f>ROUND(I147*H147,2)</f>
        <v>0</v>
      </c>
      <c r="BL147" s="132" t="s">
        <v>142</v>
      </c>
      <c r="BM147" s="229" t="s">
        <v>184</v>
      </c>
    </row>
    <row r="148" spans="2:65" s="143" customFormat="1" ht="49.2" customHeight="1">
      <c r="B148" s="142"/>
      <c r="C148" s="219" t="s">
        <v>172</v>
      </c>
      <c r="D148" s="219" t="s">
        <v>137</v>
      </c>
      <c r="E148" s="220" t="s">
        <v>185</v>
      </c>
      <c r="F148" s="221" t="s">
        <v>186</v>
      </c>
      <c r="G148" s="222" t="s">
        <v>183</v>
      </c>
      <c r="H148" s="223">
        <v>44006.675000000003</v>
      </c>
      <c r="I148" s="83"/>
      <c r="J148" s="224">
        <f>ROUND(I148*H148,2)</f>
        <v>0</v>
      </c>
      <c r="K148" s="221" t="s">
        <v>141</v>
      </c>
      <c r="L148" s="142"/>
      <c r="M148" s="225" t="s">
        <v>1</v>
      </c>
      <c r="N148" s="226" t="s">
        <v>44</v>
      </c>
      <c r="P148" s="227">
        <f>O148*H148</f>
        <v>0</v>
      </c>
      <c r="Q148" s="227">
        <v>0</v>
      </c>
      <c r="R148" s="227">
        <f>Q148*H148</f>
        <v>0</v>
      </c>
      <c r="S148" s="227">
        <v>0</v>
      </c>
      <c r="T148" s="228">
        <f>S148*H148</f>
        <v>0</v>
      </c>
      <c r="AR148" s="229" t="s">
        <v>142</v>
      </c>
      <c r="AT148" s="229" t="s">
        <v>137</v>
      </c>
      <c r="AU148" s="229" t="s">
        <v>88</v>
      </c>
      <c r="AY148" s="132" t="s">
        <v>135</v>
      </c>
      <c r="BE148" s="230">
        <f>IF(N148="základní",J148,0)</f>
        <v>0</v>
      </c>
      <c r="BF148" s="230">
        <f>IF(N148="snížená",J148,0)</f>
        <v>0</v>
      </c>
      <c r="BG148" s="230">
        <f>IF(N148="zákl. přenesená",J148,0)</f>
        <v>0</v>
      </c>
      <c r="BH148" s="230">
        <f>IF(N148="sníž. přenesená",J148,0)</f>
        <v>0</v>
      </c>
      <c r="BI148" s="230">
        <f>IF(N148="nulová",J148,0)</f>
        <v>0</v>
      </c>
      <c r="BJ148" s="132" t="s">
        <v>86</v>
      </c>
      <c r="BK148" s="230">
        <f>ROUND(I148*H148,2)</f>
        <v>0</v>
      </c>
      <c r="BL148" s="132" t="s">
        <v>142</v>
      </c>
      <c r="BM148" s="229" t="s">
        <v>187</v>
      </c>
    </row>
    <row r="149" spans="2:65" s="239" customFormat="1">
      <c r="B149" s="238"/>
      <c r="D149" s="233" t="s">
        <v>144</v>
      </c>
      <c r="F149" s="241" t="s">
        <v>188</v>
      </c>
      <c r="H149" s="242">
        <v>44006.675000000003</v>
      </c>
      <c r="L149" s="238"/>
      <c r="M149" s="243"/>
      <c r="T149" s="244"/>
      <c r="AT149" s="240" t="s">
        <v>144</v>
      </c>
      <c r="AU149" s="240" t="s">
        <v>88</v>
      </c>
      <c r="AV149" s="239" t="s">
        <v>88</v>
      </c>
      <c r="AW149" s="239" t="s">
        <v>4</v>
      </c>
      <c r="AX149" s="239" t="s">
        <v>86</v>
      </c>
      <c r="AY149" s="240" t="s">
        <v>135</v>
      </c>
    </row>
    <row r="150" spans="2:65" s="143" customFormat="1" ht="49.2" customHeight="1">
      <c r="B150" s="142"/>
      <c r="C150" s="219" t="s">
        <v>189</v>
      </c>
      <c r="D150" s="219" t="s">
        <v>137</v>
      </c>
      <c r="E150" s="220" t="s">
        <v>190</v>
      </c>
      <c r="F150" s="221" t="s">
        <v>191</v>
      </c>
      <c r="G150" s="222" t="s">
        <v>183</v>
      </c>
      <c r="H150" s="223">
        <v>8801.3349999999991</v>
      </c>
      <c r="I150" s="83"/>
      <c r="J150" s="224">
        <f>ROUND(I150*H150,2)</f>
        <v>0</v>
      </c>
      <c r="K150" s="221" t="s">
        <v>141</v>
      </c>
      <c r="L150" s="142"/>
      <c r="M150" s="225" t="s">
        <v>1</v>
      </c>
      <c r="N150" s="226" t="s">
        <v>44</v>
      </c>
      <c r="P150" s="227">
        <f>O150*H150</f>
        <v>0</v>
      </c>
      <c r="Q150" s="227">
        <v>0</v>
      </c>
      <c r="R150" s="227">
        <f>Q150*H150</f>
        <v>0</v>
      </c>
      <c r="S150" s="227">
        <v>0</v>
      </c>
      <c r="T150" s="228">
        <f>S150*H150</f>
        <v>0</v>
      </c>
      <c r="AR150" s="229" t="s">
        <v>142</v>
      </c>
      <c r="AT150" s="229" t="s">
        <v>137</v>
      </c>
      <c r="AU150" s="229" t="s">
        <v>88</v>
      </c>
      <c r="AY150" s="132" t="s">
        <v>135</v>
      </c>
      <c r="BE150" s="230">
        <f>IF(N150="základní",J150,0)</f>
        <v>0</v>
      </c>
      <c r="BF150" s="230">
        <f>IF(N150="snížená",J150,0)</f>
        <v>0</v>
      </c>
      <c r="BG150" s="230">
        <f>IF(N150="zákl. přenesená",J150,0)</f>
        <v>0</v>
      </c>
      <c r="BH150" s="230">
        <f>IF(N150="sníž. přenesená",J150,0)</f>
        <v>0</v>
      </c>
      <c r="BI150" s="230">
        <f>IF(N150="nulová",J150,0)</f>
        <v>0</v>
      </c>
      <c r="BJ150" s="132" t="s">
        <v>86</v>
      </c>
      <c r="BK150" s="230">
        <f>ROUND(I150*H150,2)</f>
        <v>0</v>
      </c>
      <c r="BL150" s="132" t="s">
        <v>142</v>
      </c>
      <c r="BM150" s="229" t="s">
        <v>192</v>
      </c>
    </row>
    <row r="151" spans="2:65" s="209" customFormat="1" ht="25.95" customHeight="1">
      <c r="B151" s="208"/>
      <c r="D151" s="210" t="s">
        <v>78</v>
      </c>
      <c r="E151" s="211" t="s">
        <v>193</v>
      </c>
      <c r="F151" s="211" t="s">
        <v>194</v>
      </c>
      <c r="J151" s="191">
        <f>BK151</f>
        <v>0</v>
      </c>
      <c r="L151" s="208"/>
      <c r="M151" s="212"/>
      <c r="P151" s="213">
        <f>P152</f>
        <v>0</v>
      </c>
      <c r="R151" s="213">
        <f>R152</f>
        <v>0</v>
      </c>
      <c r="T151" s="214">
        <f>T152</f>
        <v>6.5760000000000005</v>
      </c>
      <c r="AR151" s="210" t="s">
        <v>88</v>
      </c>
      <c r="AT151" s="215" t="s">
        <v>78</v>
      </c>
      <c r="AU151" s="215" t="s">
        <v>79</v>
      </c>
      <c r="AY151" s="210" t="s">
        <v>135</v>
      </c>
      <c r="BK151" s="216">
        <f>BK152</f>
        <v>0</v>
      </c>
    </row>
    <row r="152" spans="2:65" s="209" customFormat="1" ht="22.95" customHeight="1">
      <c r="B152" s="208"/>
      <c r="D152" s="210" t="s">
        <v>78</v>
      </c>
      <c r="E152" s="217" t="s">
        <v>195</v>
      </c>
      <c r="F152" s="217" t="s">
        <v>196</v>
      </c>
      <c r="J152" s="218">
        <f>BK152</f>
        <v>0</v>
      </c>
      <c r="L152" s="208"/>
      <c r="M152" s="212"/>
      <c r="P152" s="213">
        <f>P153</f>
        <v>0</v>
      </c>
      <c r="R152" s="213">
        <f>R153</f>
        <v>0</v>
      </c>
      <c r="T152" s="214">
        <f>T153</f>
        <v>6.5760000000000005</v>
      </c>
      <c r="AR152" s="210" t="s">
        <v>88</v>
      </c>
      <c r="AT152" s="215" t="s">
        <v>78</v>
      </c>
      <c r="AU152" s="215" t="s">
        <v>86</v>
      </c>
      <c r="AY152" s="210" t="s">
        <v>135</v>
      </c>
      <c r="BK152" s="216">
        <f>BK153</f>
        <v>0</v>
      </c>
    </row>
    <row r="153" spans="2:65" s="143" customFormat="1" ht="33" customHeight="1">
      <c r="B153" s="142"/>
      <c r="C153" s="219" t="s">
        <v>197</v>
      </c>
      <c r="D153" s="219" t="s">
        <v>137</v>
      </c>
      <c r="E153" s="220" t="s">
        <v>198</v>
      </c>
      <c r="F153" s="221" t="s">
        <v>199</v>
      </c>
      <c r="G153" s="222" t="s">
        <v>157</v>
      </c>
      <c r="H153" s="223">
        <v>411</v>
      </c>
      <c r="I153" s="83"/>
      <c r="J153" s="224">
        <f>ROUND(I153*H153,2)</f>
        <v>0</v>
      </c>
      <c r="K153" s="221" t="s">
        <v>141</v>
      </c>
      <c r="L153" s="142"/>
      <c r="M153" s="225" t="s">
        <v>1</v>
      </c>
      <c r="N153" s="226" t="s">
        <v>44</v>
      </c>
      <c r="P153" s="227">
        <f>O153*H153</f>
        <v>0</v>
      </c>
      <c r="Q153" s="227">
        <v>0</v>
      </c>
      <c r="R153" s="227">
        <f>Q153*H153</f>
        <v>0</v>
      </c>
      <c r="S153" s="227">
        <v>1.6E-2</v>
      </c>
      <c r="T153" s="228">
        <f>S153*H153</f>
        <v>6.5760000000000005</v>
      </c>
      <c r="AR153" s="229" t="s">
        <v>200</v>
      </c>
      <c r="AT153" s="229" t="s">
        <v>137</v>
      </c>
      <c r="AU153" s="229" t="s">
        <v>88</v>
      </c>
      <c r="AY153" s="132" t="s">
        <v>135</v>
      </c>
      <c r="BE153" s="230">
        <f>IF(N153="základní",J153,0)</f>
        <v>0</v>
      </c>
      <c r="BF153" s="230">
        <f>IF(N153="snížená",J153,0)</f>
        <v>0</v>
      </c>
      <c r="BG153" s="230">
        <f>IF(N153="zákl. přenesená",J153,0)</f>
        <v>0</v>
      </c>
      <c r="BH153" s="230">
        <f>IF(N153="sníž. přenesená",J153,0)</f>
        <v>0</v>
      </c>
      <c r="BI153" s="230">
        <f>IF(N153="nulová",J153,0)</f>
        <v>0</v>
      </c>
      <c r="BJ153" s="132" t="s">
        <v>86</v>
      </c>
      <c r="BK153" s="230">
        <f>ROUND(I153*H153,2)</f>
        <v>0</v>
      </c>
      <c r="BL153" s="132" t="s">
        <v>200</v>
      </c>
      <c r="BM153" s="229" t="s">
        <v>201</v>
      </c>
    </row>
    <row r="154" spans="2:65" s="143" customFormat="1" ht="49.95" customHeight="1">
      <c r="B154" s="142"/>
      <c r="E154" s="211" t="s">
        <v>202</v>
      </c>
      <c r="F154" s="211" t="s">
        <v>203</v>
      </c>
      <c r="J154" s="191">
        <f t="shared" ref="J154:J159" si="0">BK154</f>
        <v>0</v>
      </c>
      <c r="L154" s="142"/>
      <c r="M154" s="252"/>
      <c r="T154" s="253"/>
      <c r="AT154" s="132" t="s">
        <v>78</v>
      </c>
      <c r="AU154" s="132" t="s">
        <v>79</v>
      </c>
      <c r="AY154" s="132" t="s">
        <v>204</v>
      </c>
      <c r="BK154" s="230">
        <f>SUM(BK155:BK159)</f>
        <v>0</v>
      </c>
    </row>
    <row r="155" spans="2:65" s="143" customFormat="1" ht="16.350000000000001" customHeight="1">
      <c r="B155" s="142"/>
      <c r="C155" s="93" t="s">
        <v>1</v>
      </c>
      <c r="D155" s="93" t="s">
        <v>137</v>
      </c>
      <c r="E155" s="94" t="s">
        <v>1</v>
      </c>
      <c r="F155" s="95" t="s">
        <v>1</v>
      </c>
      <c r="G155" s="96" t="s">
        <v>1</v>
      </c>
      <c r="H155" s="97"/>
      <c r="I155" s="98"/>
      <c r="J155" s="255">
        <f t="shared" si="0"/>
        <v>0</v>
      </c>
      <c r="K155" s="256"/>
      <c r="L155" s="142"/>
      <c r="M155" s="257" t="s">
        <v>1</v>
      </c>
      <c r="N155" s="258" t="s">
        <v>44</v>
      </c>
      <c r="T155" s="253"/>
      <c r="AT155" s="132" t="s">
        <v>204</v>
      </c>
      <c r="AU155" s="132" t="s">
        <v>86</v>
      </c>
      <c r="AY155" s="132" t="s">
        <v>204</v>
      </c>
      <c r="BE155" s="230">
        <f>IF(N155="základní",J155,0)</f>
        <v>0</v>
      </c>
      <c r="BF155" s="230">
        <f>IF(N155="snížená",J155,0)</f>
        <v>0</v>
      </c>
      <c r="BG155" s="230">
        <f>IF(N155="zákl. přenesená",J155,0)</f>
        <v>0</v>
      </c>
      <c r="BH155" s="230">
        <f>IF(N155="sníž. přenesená",J155,0)</f>
        <v>0</v>
      </c>
      <c r="BI155" s="230">
        <f>IF(N155="nulová",J155,0)</f>
        <v>0</v>
      </c>
      <c r="BJ155" s="132" t="s">
        <v>86</v>
      </c>
      <c r="BK155" s="230">
        <f>I155*H155</f>
        <v>0</v>
      </c>
    </row>
    <row r="156" spans="2:65" s="143" customFormat="1" ht="16.350000000000001" customHeight="1">
      <c r="B156" s="142"/>
      <c r="C156" s="93" t="s">
        <v>1</v>
      </c>
      <c r="D156" s="93" t="s">
        <v>137</v>
      </c>
      <c r="E156" s="94" t="s">
        <v>1</v>
      </c>
      <c r="F156" s="95" t="s">
        <v>1</v>
      </c>
      <c r="G156" s="96" t="s">
        <v>1</v>
      </c>
      <c r="H156" s="97"/>
      <c r="I156" s="98"/>
      <c r="J156" s="255">
        <f t="shared" si="0"/>
        <v>0</v>
      </c>
      <c r="K156" s="256"/>
      <c r="L156" s="142"/>
      <c r="M156" s="257" t="s">
        <v>1</v>
      </c>
      <c r="N156" s="258" t="s">
        <v>44</v>
      </c>
      <c r="T156" s="253"/>
      <c r="AT156" s="132" t="s">
        <v>204</v>
      </c>
      <c r="AU156" s="132" t="s">
        <v>86</v>
      </c>
      <c r="AY156" s="132" t="s">
        <v>204</v>
      </c>
      <c r="BE156" s="230">
        <f>IF(N156="základní",J156,0)</f>
        <v>0</v>
      </c>
      <c r="BF156" s="230">
        <f>IF(N156="snížená",J156,0)</f>
        <v>0</v>
      </c>
      <c r="BG156" s="230">
        <f>IF(N156="zákl. přenesená",J156,0)</f>
        <v>0</v>
      </c>
      <c r="BH156" s="230">
        <f>IF(N156="sníž. přenesená",J156,0)</f>
        <v>0</v>
      </c>
      <c r="BI156" s="230">
        <f>IF(N156="nulová",J156,0)</f>
        <v>0</v>
      </c>
      <c r="BJ156" s="132" t="s">
        <v>86</v>
      </c>
      <c r="BK156" s="230">
        <f>I156*H156</f>
        <v>0</v>
      </c>
    </row>
    <row r="157" spans="2:65" s="143" customFormat="1" ht="16.350000000000001" customHeight="1">
      <c r="B157" s="142"/>
      <c r="C157" s="93" t="s">
        <v>1</v>
      </c>
      <c r="D157" s="93" t="s">
        <v>137</v>
      </c>
      <c r="E157" s="94" t="s">
        <v>1</v>
      </c>
      <c r="F157" s="95" t="s">
        <v>1</v>
      </c>
      <c r="G157" s="96" t="s">
        <v>1</v>
      </c>
      <c r="H157" s="97"/>
      <c r="I157" s="98"/>
      <c r="J157" s="255">
        <f t="shared" si="0"/>
        <v>0</v>
      </c>
      <c r="K157" s="256"/>
      <c r="L157" s="142"/>
      <c r="M157" s="257" t="s">
        <v>1</v>
      </c>
      <c r="N157" s="258" t="s">
        <v>44</v>
      </c>
      <c r="T157" s="253"/>
      <c r="AT157" s="132" t="s">
        <v>204</v>
      </c>
      <c r="AU157" s="132" t="s">
        <v>86</v>
      </c>
      <c r="AY157" s="132" t="s">
        <v>204</v>
      </c>
      <c r="BE157" s="230">
        <f>IF(N157="základní",J157,0)</f>
        <v>0</v>
      </c>
      <c r="BF157" s="230">
        <f>IF(N157="snížená",J157,0)</f>
        <v>0</v>
      </c>
      <c r="BG157" s="230">
        <f>IF(N157="zákl. přenesená",J157,0)</f>
        <v>0</v>
      </c>
      <c r="BH157" s="230">
        <f>IF(N157="sníž. přenesená",J157,0)</f>
        <v>0</v>
      </c>
      <c r="BI157" s="230">
        <f>IF(N157="nulová",J157,0)</f>
        <v>0</v>
      </c>
      <c r="BJ157" s="132" t="s">
        <v>86</v>
      </c>
      <c r="BK157" s="230">
        <f>I157*H157</f>
        <v>0</v>
      </c>
    </row>
    <row r="158" spans="2:65" s="143" customFormat="1" ht="16.350000000000001" customHeight="1">
      <c r="B158" s="142"/>
      <c r="C158" s="93" t="s">
        <v>1</v>
      </c>
      <c r="D158" s="93" t="s">
        <v>137</v>
      </c>
      <c r="E158" s="94" t="s">
        <v>1</v>
      </c>
      <c r="F158" s="95" t="s">
        <v>1</v>
      </c>
      <c r="G158" s="96" t="s">
        <v>1</v>
      </c>
      <c r="H158" s="97"/>
      <c r="I158" s="98"/>
      <c r="J158" s="255">
        <f t="shared" si="0"/>
        <v>0</v>
      </c>
      <c r="K158" s="256"/>
      <c r="L158" s="142"/>
      <c r="M158" s="257" t="s">
        <v>1</v>
      </c>
      <c r="N158" s="258" t="s">
        <v>44</v>
      </c>
      <c r="T158" s="253"/>
      <c r="AT158" s="132" t="s">
        <v>204</v>
      </c>
      <c r="AU158" s="132" t="s">
        <v>86</v>
      </c>
      <c r="AY158" s="132" t="s">
        <v>204</v>
      </c>
      <c r="BE158" s="230">
        <f>IF(N158="základní",J158,0)</f>
        <v>0</v>
      </c>
      <c r="BF158" s="230">
        <f>IF(N158="snížená",J158,0)</f>
        <v>0</v>
      </c>
      <c r="BG158" s="230">
        <f>IF(N158="zákl. přenesená",J158,0)</f>
        <v>0</v>
      </c>
      <c r="BH158" s="230">
        <f>IF(N158="sníž. přenesená",J158,0)</f>
        <v>0</v>
      </c>
      <c r="BI158" s="230">
        <f>IF(N158="nulová",J158,0)</f>
        <v>0</v>
      </c>
      <c r="BJ158" s="132" t="s">
        <v>86</v>
      </c>
      <c r="BK158" s="230">
        <f>I158*H158</f>
        <v>0</v>
      </c>
    </row>
    <row r="159" spans="2:65" s="143" customFormat="1" ht="16.350000000000001" customHeight="1">
      <c r="B159" s="142"/>
      <c r="C159" s="93" t="s">
        <v>1</v>
      </c>
      <c r="D159" s="93" t="s">
        <v>137</v>
      </c>
      <c r="E159" s="94" t="s">
        <v>1</v>
      </c>
      <c r="F159" s="95" t="s">
        <v>1</v>
      </c>
      <c r="G159" s="96" t="s">
        <v>1</v>
      </c>
      <c r="H159" s="97"/>
      <c r="I159" s="98"/>
      <c r="J159" s="255">
        <f t="shared" si="0"/>
        <v>0</v>
      </c>
      <c r="K159" s="256"/>
      <c r="L159" s="142"/>
      <c r="M159" s="257" t="s">
        <v>1</v>
      </c>
      <c r="N159" s="258" t="s">
        <v>44</v>
      </c>
      <c r="O159" s="259"/>
      <c r="P159" s="259"/>
      <c r="Q159" s="259"/>
      <c r="R159" s="259"/>
      <c r="S159" s="259"/>
      <c r="T159" s="260"/>
      <c r="AT159" s="132" t="s">
        <v>204</v>
      </c>
      <c r="AU159" s="132" t="s">
        <v>86</v>
      </c>
      <c r="AY159" s="132" t="s">
        <v>204</v>
      </c>
      <c r="BE159" s="230">
        <f>IF(N159="základní",J159,0)</f>
        <v>0</v>
      </c>
      <c r="BF159" s="230">
        <f>IF(N159="snížená",J159,0)</f>
        <v>0</v>
      </c>
      <c r="BG159" s="230">
        <f>IF(N159="zákl. přenesená",J159,0)</f>
        <v>0</v>
      </c>
      <c r="BH159" s="230">
        <f>IF(N159="sníž. přenesená",J159,0)</f>
        <v>0</v>
      </c>
      <c r="BI159" s="230">
        <f>IF(N159="nulová",J159,0)</f>
        <v>0</v>
      </c>
      <c r="BJ159" s="132" t="s">
        <v>86</v>
      </c>
      <c r="BK159" s="230">
        <f>I159*H159</f>
        <v>0</v>
      </c>
    </row>
    <row r="160" spans="2:65" s="143" customFormat="1" ht="6.9" customHeight="1">
      <c r="B160" s="172"/>
      <c r="C160" s="173"/>
      <c r="D160" s="173"/>
      <c r="E160" s="173"/>
      <c r="F160" s="173"/>
      <c r="G160" s="173"/>
      <c r="H160" s="173"/>
      <c r="I160" s="173"/>
      <c r="J160" s="173"/>
      <c r="K160" s="173"/>
      <c r="L160" s="142"/>
    </row>
  </sheetData>
  <sheetProtection algorithmName="SHA-512" hashValue="5bjsnmxpPiBIprtFzicUSwFa8B3gLkukQvMuIiFssUXhggToOE8Px8YXwAFwYTohcUvFQFPM3NizusJnWjTVww==" saltValue="RJJ2RG4lIxPOTkI5gGJTrw==" spinCount="100000" sheet="1" formatCells="0" formatColumns="0" formatRows="0" insertColumns="0" insertRows="0" insertHyperlinks="0" deleteColumns="0" deleteRows="0" sort="0" autoFilter="0" pivotTables="0"/>
  <autoFilter ref="C127:K159" xr:uid="{00000000-0009-0000-0000-000001000000}"/>
  <mergeCells count="12">
    <mergeCell ref="E120:H120"/>
    <mergeCell ref="L2:V2"/>
    <mergeCell ref="E87:H87"/>
    <mergeCell ref="E89:H89"/>
    <mergeCell ref="E116:H116"/>
    <mergeCell ref="E118:H118"/>
    <mergeCell ref="E9:H9"/>
    <mergeCell ref="E11:H11"/>
    <mergeCell ref="E20:H20"/>
    <mergeCell ref="E29:H29"/>
    <mergeCell ref="E7:I7"/>
    <mergeCell ref="E85:I85"/>
  </mergeCells>
  <dataValidations count="2">
    <dataValidation type="list" allowBlank="1" showInputMessage="1" showErrorMessage="1" error="Povoleny jsou hodnoty K, M." sqref="D155:D160" xr:uid="{00000000-0002-0000-0100-000000000000}">
      <formula1>"K, M"</formula1>
    </dataValidation>
    <dataValidation type="list" allowBlank="1" showInputMessage="1" showErrorMessage="1" error="Povoleny jsou hodnoty základní, snížená, zákl. přenesená, sníž. přenesená, nulová." sqref="N155:N160" xr:uid="{00000000-0002-0000-0100-000001000000}">
      <formula1>"základní, snížená, zákl. přenesená, sníž. přenesená, nulová"</formula1>
    </dataValidation>
  </dataValidations>
  <pageMargins left="0.39370078740157483" right="0.39370078740157483" top="0.39370078740157483" bottom="0.39370078740157483" header="0" footer="0"/>
  <pageSetup paperSize="9" scale="77" fitToHeight="10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B2:BM376"/>
  <sheetViews>
    <sheetView showGridLines="0" topLeftCell="A337" workbookViewId="0">
      <selection activeCell="H354" sqref="H354"/>
    </sheetView>
  </sheetViews>
  <sheetFormatPr defaultRowHeight="10.199999999999999"/>
  <cols>
    <col min="1" max="1" width="8.28515625" style="130" customWidth="1"/>
    <col min="2" max="2" width="1.140625" style="130" customWidth="1"/>
    <col min="3" max="3" width="4.140625" style="130" customWidth="1"/>
    <col min="4" max="4" width="4.28515625" style="130" customWidth="1"/>
    <col min="5" max="5" width="17.140625" style="130" customWidth="1"/>
    <col min="6" max="6" width="50.85546875" style="130" customWidth="1"/>
    <col min="7" max="7" width="7.42578125" style="130" customWidth="1"/>
    <col min="8" max="8" width="14" style="130" customWidth="1"/>
    <col min="9" max="9" width="15.85546875" style="130" customWidth="1"/>
    <col min="10" max="11" width="22.28515625" style="130" customWidth="1"/>
    <col min="12" max="12" width="9.28515625" style="130" customWidth="1"/>
    <col min="13" max="13" width="10.85546875" style="130" hidden="1" customWidth="1"/>
    <col min="14" max="14" width="9.28515625" style="130" hidden="1"/>
    <col min="15" max="20" width="14.140625" style="130" hidden="1" customWidth="1"/>
    <col min="21" max="21" width="16.28515625" style="130" hidden="1" customWidth="1"/>
    <col min="22" max="22" width="12.28515625" style="130" customWidth="1"/>
    <col min="23" max="23" width="16.28515625" style="130" customWidth="1"/>
    <col min="24" max="24" width="12.28515625" style="130" customWidth="1"/>
    <col min="25" max="25" width="15" style="130" customWidth="1"/>
    <col min="26" max="26" width="11" style="130" customWidth="1"/>
    <col min="27" max="27" width="15" style="130" customWidth="1"/>
    <col min="28" max="28" width="16.28515625" style="130" customWidth="1"/>
    <col min="29" max="29" width="11" style="130" customWidth="1"/>
    <col min="30" max="30" width="15" style="130" customWidth="1"/>
    <col min="31" max="31" width="16.28515625" style="130" customWidth="1"/>
    <col min="32" max="43" width="9.140625" style="130"/>
    <col min="44" max="65" width="9.28515625" style="130" hidden="1"/>
    <col min="66" max="16384" width="9.140625" style="130"/>
  </cols>
  <sheetData>
    <row r="2" spans="2:56" ht="36.9" customHeight="1">
      <c r="L2" s="131"/>
      <c r="M2" s="131"/>
      <c r="N2" s="131"/>
      <c r="O2" s="131"/>
      <c r="P2" s="131"/>
      <c r="Q2" s="131"/>
      <c r="R2" s="131"/>
      <c r="S2" s="131"/>
      <c r="T2" s="131"/>
      <c r="U2" s="131"/>
      <c r="V2" s="131"/>
      <c r="AT2" s="132" t="s">
        <v>94</v>
      </c>
      <c r="AZ2" s="351" t="s">
        <v>205</v>
      </c>
      <c r="BA2" s="351" t="s">
        <v>1</v>
      </c>
      <c r="BB2" s="351" t="s">
        <v>1</v>
      </c>
      <c r="BC2" s="351" t="s">
        <v>206</v>
      </c>
      <c r="BD2" s="351" t="s">
        <v>88</v>
      </c>
    </row>
    <row r="3" spans="2:56" ht="6.9" customHeight="1">
      <c r="B3" s="133"/>
      <c r="C3" s="134"/>
      <c r="D3" s="134"/>
      <c r="E3" s="134"/>
      <c r="F3" s="134"/>
      <c r="G3" s="134"/>
      <c r="H3" s="134"/>
      <c r="I3" s="134"/>
      <c r="J3" s="134"/>
      <c r="K3" s="134"/>
      <c r="L3" s="135"/>
      <c r="AT3" s="132" t="s">
        <v>88</v>
      </c>
      <c r="AZ3" s="351" t="s">
        <v>207</v>
      </c>
      <c r="BA3" s="351" t="s">
        <v>1</v>
      </c>
      <c r="BB3" s="351" t="s">
        <v>1</v>
      </c>
      <c r="BC3" s="351" t="s">
        <v>208</v>
      </c>
      <c r="BD3" s="351" t="s">
        <v>88</v>
      </c>
    </row>
    <row r="4" spans="2:56" ht="24.9" customHeight="1">
      <c r="B4" s="135"/>
      <c r="D4" s="136" t="s">
        <v>102</v>
      </c>
      <c r="L4" s="135"/>
      <c r="M4" s="137" t="s">
        <v>10</v>
      </c>
      <c r="AT4" s="132" t="s">
        <v>4</v>
      </c>
      <c r="AZ4" s="351" t="s">
        <v>209</v>
      </c>
      <c r="BA4" s="351" t="s">
        <v>1</v>
      </c>
      <c r="BB4" s="351" t="s">
        <v>1</v>
      </c>
      <c r="BC4" s="351" t="s">
        <v>210</v>
      </c>
      <c r="BD4" s="351" t="s">
        <v>88</v>
      </c>
    </row>
    <row r="5" spans="2:56" ht="6.9" customHeight="1">
      <c r="B5" s="135"/>
      <c r="L5" s="135"/>
      <c r="AZ5" s="351" t="s">
        <v>211</v>
      </c>
      <c r="BA5" s="351" t="s">
        <v>1</v>
      </c>
      <c r="BB5" s="351" t="s">
        <v>1</v>
      </c>
      <c r="BC5" s="351" t="s">
        <v>212</v>
      </c>
      <c r="BD5" s="351" t="s">
        <v>88</v>
      </c>
    </row>
    <row r="6" spans="2:56" ht="12" customHeight="1">
      <c r="B6" s="135"/>
      <c r="D6" s="138" t="s">
        <v>16</v>
      </c>
      <c r="L6" s="135"/>
      <c r="AZ6" s="351" t="s">
        <v>213</v>
      </c>
      <c r="BA6" s="351" t="s">
        <v>1</v>
      </c>
      <c r="BB6" s="351" t="s">
        <v>1</v>
      </c>
      <c r="BC6" s="351" t="s">
        <v>214</v>
      </c>
      <c r="BD6" s="351" t="s">
        <v>88</v>
      </c>
    </row>
    <row r="7" spans="2:56" ht="26.25" customHeight="1">
      <c r="B7" s="135"/>
      <c r="E7" s="352" t="str">
        <f>'Rekapitulace stavby'!K6</f>
        <v>Modernizace tramvajové tratě Vídeňská, úsek Moravanské lány po smyčku Modřice</v>
      </c>
      <c r="F7" s="353"/>
      <c r="G7" s="353"/>
      <c r="H7" s="353"/>
      <c r="I7" s="354"/>
      <c r="L7" s="135"/>
      <c r="AZ7" s="351" t="s">
        <v>215</v>
      </c>
      <c r="BA7" s="351" t="s">
        <v>1</v>
      </c>
      <c r="BB7" s="351" t="s">
        <v>1</v>
      </c>
      <c r="BC7" s="351" t="s">
        <v>216</v>
      </c>
      <c r="BD7" s="351" t="s">
        <v>88</v>
      </c>
    </row>
    <row r="8" spans="2:56" ht="12" customHeight="1">
      <c r="B8" s="135"/>
      <c r="D8" s="138" t="s">
        <v>103</v>
      </c>
      <c r="L8" s="135"/>
      <c r="AZ8" s="351" t="s">
        <v>217</v>
      </c>
      <c r="BA8" s="351" t="s">
        <v>1</v>
      </c>
      <c r="BB8" s="351" t="s">
        <v>1</v>
      </c>
      <c r="BC8" s="351" t="s">
        <v>218</v>
      </c>
      <c r="BD8" s="351" t="s">
        <v>88</v>
      </c>
    </row>
    <row r="9" spans="2:56" s="143" customFormat="1" ht="16.5" customHeight="1">
      <c r="B9" s="142"/>
      <c r="E9" s="144" t="s">
        <v>104</v>
      </c>
      <c r="F9" s="145"/>
      <c r="G9" s="145"/>
      <c r="H9" s="145"/>
      <c r="L9" s="142"/>
      <c r="AZ9" s="351" t="s">
        <v>219</v>
      </c>
      <c r="BA9" s="351" t="s">
        <v>1</v>
      </c>
      <c r="BB9" s="351" t="s">
        <v>1</v>
      </c>
      <c r="BC9" s="351" t="s">
        <v>210</v>
      </c>
      <c r="BD9" s="351" t="s">
        <v>88</v>
      </c>
    </row>
    <row r="10" spans="2:56" s="143" customFormat="1" ht="12" customHeight="1">
      <c r="B10" s="142"/>
      <c r="D10" s="138" t="s">
        <v>105</v>
      </c>
      <c r="L10" s="142"/>
      <c r="AZ10" s="351" t="s">
        <v>220</v>
      </c>
      <c r="BA10" s="351" t="s">
        <v>221</v>
      </c>
      <c r="BB10" s="351" t="s">
        <v>163</v>
      </c>
      <c r="BC10" s="351" t="s">
        <v>222</v>
      </c>
      <c r="BD10" s="351" t="s">
        <v>88</v>
      </c>
    </row>
    <row r="11" spans="2:56" s="143" customFormat="1" ht="16.5" customHeight="1">
      <c r="B11" s="142"/>
      <c r="E11" s="139" t="s">
        <v>223</v>
      </c>
      <c r="F11" s="146"/>
      <c r="G11" s="146"/>
      <c r="H11" s="146"/>
      <c r="L11" s="142"/>
      <c r="AZ11" s="351" t="s">
        <v>224</v>
      </c>
      <c r="BA11" s="351" t="s">
        <v>1</v>
      </c>
      <c r="BB11" s="351" t="s">
        <v>1</v>
      </c>
      <c r="BC11" s="351" t="s">
        <v>225</v>
      </c>
      <c r="BD11" s="351" t="s">
        <v>88</v>
      </c>
    </row>
    <row r="12" spans="2:56" s="143" customFormat="1">
      <c r="B12" s="142"/>
      <c r="L12" s="142"/>
      <c r="AZ12" s="351" t="s">
        <v>226</v>
      </c>
      <c r="BA12" s="351" t="s">
        <v>1</v>
      </c>
      <c r="BB12" s="351" t="s">
        <v>1</v>
      </c>
      <c r="BC12" s="351" t="s">
        <v>227</v>
      </c>
      <c r="BD12" s="351" t="s">
        <v>88</v>
      </c>
    </row>
    <row r="13" spans="2:56" s="143" customFormat="1" ht="12" customHeight="1">
      <c r="B13" s="142"/>
      <c r="D13" s="138" t="s">
        <v>18</v>
      </c>
      <c r="F13" s="147" t="s">
        <v>1</v>
      </c>
      <c r="I13" s="138" t="s">
        <v>19</v>
      </c>
      <c r="J13" s="147" t="s">
        <v>1</v>
      </c>
      <c r="L13" s="142"/>
      <c r="AZ13" s="351" t="s">
        <v>228</v>
      </c>
      <c r="BA13" s="351" t="s">
        <v>1</v>
      </c>
      <c r="BB13" s="351" t="s">
        <v>1</v>
      </c>
      <c r="BC13" s="351" t="s">
        <v>229</v>
      </c>
      <c r="BD13" s="351" t="s">
        <v>88</v>
      </c>
    </row>
    <row r="14" spans="2:56" s="143" customFormat="1" ht="12" customHeight="1">
      <c r="B14" s="142"/>
      <c r="D14" s="138" t="s">
        <v>20</v>
      </c>
      <c r="F14" s="147" t="s">
        <v>21</v>
      </c>
      <c r="I14" s="138" t="s">
        <v>22</v>
      </c>
      <c r="J14" s="148" t="str">
        <f>'Rekapitulace stavby'!AN8</f>
        <v>19. 10. 2023</v>
      </c>
      <c r="L14" s="142"/>
      <c r="AZ14" s="351" t="s">
        <v>230</v>
      </c>
      <c r="BA14" s="351" t="s">
        <v>1</v>
      </c>
      <c r="BB14" s="351" t="s">
        <v>1</v>
      </c>
      <c r="BC14" s="351" t="s">
        <v>231</v>
      </c>
      <c r="BD14" s="351" t="s">
        <v>88</v>
      </c>
    </row>
    <row r="15" spans="2:56" s="143" customFormat="1" ht="10.95" customHeight="1">
      <c r="B15" s="142"/>
      <c r="L15" s="142"/>
    </row>
    <row r="16" spans="2:56" s="143" customFormat="1" ht="12" customHeight="1">
      <c r="B16" s="142"/>
      <c r="D16" s="138" t="s">
        <v>24</v>
      </c>
      <c r="I16" s="138" t="s">
        <v>25</v>
      </c>
      <c r="J16" s="147" t="s">
        <v>26</v>
      </c>
      <c r="L16" s="142"/>
    </row>
    <row r="17" spans="2:12" s="143" customFormat="1" ht="18" customHeight="1">
      <c r="B17" s="142"/>
      <c r="E17" s="147" t="s">
        <v>27</v>
      </c>
      <c r="I17" s="138" t="s">
        <v>28</v>
      </c>
      <c r="J17" s="147" t="s">
        <v>29</v>
      </c>
      <c r="L17" s="142"/>
    </row>
    <row r="18" spans="2:12" s="143" customFormat="1" ht="6.9" customHeight="1">
      <c r="B18" s="142"/>
      <c r="L18" s="142"/>
    </row>
    <row r="19" spans="2:12" s="143" customFormat="1" ht="12" customHeight="1">
      <c r="B19" s="142"/>
      <c r="D19" s="138" t="s">
        <v>30</v>
      </c>
      <c r="I19" s="138" t="s">
        <v>25</v>
      </c>
      <c r="J19" s="15" t="str">
        <f>'Rekapitulace stavby'!AN13</f>
        <v>Vyplň údaj</v>
      </c>
      <c r="L19" s="142"/>
    </row>
    <row r="20" spans="2:12" s="143" customFormat="1" ht="18" customHeight="1">
      <c r="B20" s="142"/>
      <c r="E20" s="125" t="str">
        <f>'Rekapitulace stavby'!E14</f>
        <v>Vyplň údaj</v>
      </c>
      <c r="F20" s="261"/>
      <c r="G20" s="261"/>
      <c r="H20" s="261"/>
      <c r="I20" s="138" t="s">
        <v>28</v>
      </c>
      <c r="J20" s="15" t="str">
        <f>'Rekapitulace stavby'!AN14</f>
        <v>Vyplň údaj</v>
      </c>
      <c r="L20" s="142"/>
    </row>
    <row r="21" spans="2:12" s="143" customFormat="1" ht="6.9" customHeight="1">
      <c r="B21" s="142"/>
      <c r="L21" s="142"/>
    </row>
    <row r="22" spans="2:12" s="143" customFormat="1" ht="12" customHeight="1">
      <c r="B22" s="142"/>
      <c r="D22" s="138" t="s">
        <v>32</v>
      </c>
      <c r="I22" s="138" t="s">
        <v>25</v>
      </c>
      <c r="J22" s="147">
        <v>26957914</v>
      </c>
      <c r="L22" s="142"/>
    </row>
    <row r="23" spans="2:12" s="143" customFormat="1" ht="18" customHeight="1">
      <c r="B23" s="142"/>
      <c r="E23" s="147" t="s">
        <v>947</v>
      </c>
      <c r="I23" s="138" t="s">
        <v>28</v>
      </c>
      <c r="J23" s="147" t="s">
        <v>946</v>
      </c>
      <c r="L23" s="142"/>
    </row>
    <row r="24" spans="2:12" s="143" customFormat="1" ht="6.9" customHeight="1">
      <c r="B24" s="142"/>
      <c r="L24" s="142"/>
    </row>
    <row r="25" spans="2:12" s="143" customFormat="1" ht="12" customHeight="1">
      <c r="B25" s="142"/>
      <c r="D25" s="138" t="s">
        <v>37</v>
      </c>
      <c r="I25" s="138" t="s">
        <v>25</v>
      </c>
      <c r="J25" s="147" t="s">
        <v>33</v>
      </c>
      <c r="L25" s="142"/>
    </row>
    <row r="26" spans="2:12" s="143" customFormat="1" ht="18" customHeight="1">
      <c r="B26" s="142"/>
      <c r="E26" s="147" t="s">
        <v>34</v>
      </c>
      <c r="I26" s="138" t="s">
        <v>28</v>
      </c>
      <c r="J26" s="147" t="s">
        <v>35</v>
      </c>
      <c r="L26" s="142"/>
    </row>
    <row r="27" spans="2:12" s="143" customFormat="1" ht="6.9" customHeight="1">
      <c r="B27" s="142"/>
      <c r="L27" s="142"/>
    </row>
    <row r="28" spans="2:12" s="143" customFormat="1" ht="12" customHeight="1">
      <c r="B28" s="142"/>
      <c r="D28" s="138" t="s">
        <v>38</v>
      </c>
      <c r="L28" s="142"/>
    </row>
    <row r="29" spans="2:12" s="151" customFormat="1" ht="16.5" customHeight="1">
      <c r="B29" s="150"/>
      <c r="E29" s="144" t="s">
        <v>1</v>
      </c>
      <c r="F29" s="144"/>
      <c r="G29" s="144"/>
      <c r="H29" s="144"/>
      <c r="L29" s="150"/>
    </row>
    <row r="30" spans="2:12" s="143" customFormat="1" ht="6.9" customHeight="1">
      <c r="B30" s="142"/>
      <c r="L30" s="142"/>
    </row>
    <row r="31" spans="2:12" s="143" customFormat="1" ht="6.9" customHeight="1">
      <c r="B31" s="142"/>
      <c r="D31" s="152"/>
      <c r="E31" s="152"/>
      <c r="F31" s="152"/>
      <c r="G31" s="152"/>
      <c r="H31" s="152"/>
      <c r="I31" s="152"/>
      <c r="J31" s="152"/>
      <c r="K31" s="152"/>
      <c r="L31" s="142"/>
    </row>
    <row r="32" spans="2:12" s="143" customFormat="1" ht="25.35" customHeight="1">
      <c r="B32" s="142"/>
      <c r="D32" s="153" t="s">
        <v>39</v>
      </c>
      <c r="J32" s="154">
        <f>ROUND(J130, 2)</f>
        <v>0</v>
      </c>
      <c r="L32" s="142"/>
    </row>
    <row r="33" spans="2:12" s="143" customFormat="1" ht="6.9" customHeight="1">
      <c r="B33" s="142"/>
      <c r="D33" s="152"/>
      <c r="E33" s="152"/>
      <c r="F33" s="152"/>
      <c r="G33" s="152"/>
      <c r="H33" s="152"/>
      <c r="I33" s="152"/>
      <c r="J33" s="152"/>
      <c r="K33" s="152"/>
      <c r="L33" s="142"/>
    </row>
    <row r="34" spans="2:12" s="143" customFormat="1" ht="14.4" customHeight="1">
      <c r="B34" s="142"/>
      <c r="F34" s="155" t="s">
        <v>41</v>
      </c>
      <c r="I34" s="155" t="s">
        <v>40</v>
      </c>
      <c r="J34" s="155" t="s">
        <v>42</v>
      </c>
      <c r="L34" s="142"/>
    </row>
    <row r="35" spans="2:12" s="143" customFormat="1" ht="14.4" customHeight="1">
      <c r="B35" s="142"/>
      <c r="D35" s="156" t="s">
        <v>43</v>
      </c>
      <c r="E35" s="138" t="s">
        <v>44</v>
      </c>
      <c r="F35" s="157">
        <f>ROUND((ROUND((SUM(BE130:BE369)),  2) + SUM(BE371:BE375)), 2)</f>
        <v>0</v>
      </c>
      <c r="I35" s="158">
        <v>0.21</v>
      </c>
      <c r="J35" s="157">
        <f>ROUND((ROUND(((SUM(BE130:BE369))*I35),  2) + (SUM(BE371:BE375)*I35)), 2)</f>
        <v>0</v>
      </c>
      <c r="L35" s="142"/>
    </row>
    <row r="36" spans="2:12" s="143" customFormat="1" ht="14.4" customHeight="1">
      <c r="B36" s="142"/>
      <c r="E36" s="138" t="s">
        <v>45</v>
      </c>
      <c r="F36" s="157">
        <f>ROUND((ROUND((SUM(BF130:BF369)),  2) + SUM(BF371:BF375)), 2)</f>
        <v>0</v>
      </c>
      <c r="I36" s="158">
        <v>0.15</v>
      </c>
      <c r="J36" s="157">
        <f>ROUND((ROUND(((SUM(BF130:BF369))*I36),  2) + (SUM(BF371:BF375)*I36)), 2)</f>
        <v>0</v>
      </c>
      <c r="L36" s="142"/>
    </row>
    <row r="37" spans="2:12" s="143" customFormat="1" ht="14.4" hidden="1" customHeight="1">
      <c r="B37" s="142"/>
      <c r="E37" s="138" t="s">
        <v>46</v>
      </c>
      <c r="F37" s="157">
        <f>ROUND((ROUND((SUM(BG130:BG369)),  2) + SUM(BG371:BG375)), 2)</f>
        <v>0</v>
      </c>
      <c r="I37" s="158">
        <v>0.21</v>
      </c>
      <c r="J37" s="157">
        <f>0</f>
        <v>0</v>
      </c>
      <c r="L37" s="142"/>
    </row>
    <row r="38" spans="2:12" s="143" customFormat="1" ht="14.4" hidden="1" customHeight="1">
      <c r="B38" s="142"/>
      <c r="E38" s="138" t="s">
        <v>47</v>
      </c>
      <c r="F38" s="157">
        <f>ROUND((ROUND((SUM(BH130:BH369)),  2) + SUM(BH371:BH375)), 2)</f>
        <v>0</v>
      </c>
      <c r="I38" s="158">
        <v>0.15</v>
      </c>
      <c r="J38" s="157">
        <f>0</f>
        <v>0</v>
      </c>
      <c r="L38" s="142"/>
    </row>
    <row r="39" spans="2:12" s="143" customFormat="1" ht="14.4" hidden="1" customHeight="1">
      <c r="B39" s="142"/>
      <c r="E39" s="138" t="s">
        <v>48</v>
      </c>
      <c r="F39" s="157">
        <f>ROUND((ROUND((SUM(BI130:BI369)),  2) + SUM(BI371:BI375)), 2)</f>
        <v>0</v>
      </c>
      <c r="I39" s="158">
        <v>0</v>
      </c>
      <c r="J39" s="157">
        <f>0</f>
        <v>0</v>
      </c>
      <c r="L39" s="142"/>
    </row>
    <row r="40" spans="2:12" s="143" customFormat="1" ht="6.9" customHeight="1">
      <c r="B40" s="142"/>
      <c r="L40" s="142"/>
    </row>
    <row r="41" spans="2:12" s="143" customFormat="1" ht="25.35" customHeight="1">
      <c r="B41" s="142"/>
      <c r="C41" s="159"/>
      <c r="D41" s="160" t="s">
        <v>49</v>
      </c>
      <c r="E41" s="161"/>
      <c r="F41" s="161"/>
      <c r="G41" s="162" t="s">
        <v>50</v>
      </c>
      <c r="H41" s="163" t="s">
        <v>51</v>
      </c>
      <c r="I41" s="161"/>
      <c r="J41" s="164">
        <f>SUM(J32:J39)</f>
        <v>0</v>
      </c>
      <c r="K41" s="165"/>
      <c r="L41" s="142"/>
    </row>
    <row r="42" spans="2:12" s="143" customFormat="1" ht="14.4" customHeight="1">
      <c r="B42" s="142"/>
      <c r="L42" s="142"/>
    </row>
    <row r="43" spans="2:12" ht="14.4" customHeight="1">
      <c r="B43" s="135"/>
      <c r="L43" s="135"/>
    </row>
    <row r="44" spans="2:12" ht="14.4" customHeight="1">
      <c r="B44" s="135"/>
      <c r="L44" s="135"/>
    </row>
    <row r="45" spans="2:12" ht="14.4" customHeight="1">
      <c r="B45" s="135"/>
      <c r="L45" s="135"/>
    </row>
    <row r="46" spans="2:12" ht="14.4" customHeight="1">
      <c r="B46" s="135"/>
      <c r="L46" s="135"/>
    </row>
    <row r="47" spans="2:12" ht="14.4" customHeight="1">
      <c r="B47" s="135"/>
      <c r="L47" s="135"/>
    </row>
    <row r="48" spans="2:12" ht="14.4" customHeight="1">
      <c r="B48" s="135"/>
      <c r="L48" s="135"/>
    </row>
    <row r="49" spans="2:12" ht="14.4" customHeight="1">
      <c r="B49" s="135"/>
      <c r="L49" s="135"/>
    </row>
    <row r="50" spans="2:12" s="143" customFormat="1" ht="14.4" customHeight="1">
      <c r="B50" s="142"/>
      <c r="D50" s="166" t="s">
        <v>52</v>
      </c>
      <c r="E50" s="167"/>
      <c r="F50" s="167"/>
      <c r="G50" s="166" t="s">
        <v>53</v>
      </c>
      <c r="H50" s="167"/>
      <c r="I50" s="167"/>
      <c r="J50" s="167"/>
      <c r="K50" s="167"/>
      <c r="L50" s="142"/>
    </row>
    <row r="51" spans="2:12">
      <c r="B51" s="135"/>
      <c r="L51" s="135"/>
    </row>
    <row r="52" spans="2:12">
      <c r="B52" s="135"/>
      <c r="L52" s="135"/>
    </row>
    <row r="53" spans="2:12">
      <c r="B53" s="135"/>
      <c r="L53" s="135"/>
    </row>
    <row r="54" spans="2:12">
      <c r="B54" s="135"/>
      <c r="L54" s="135"/>
    </row>
    <row r="55" spans="2:12">
      <c r="B55" s="135"/>
      <c r="L55" s="135"/>
    </row>
    <row r="56" spans="2:12">
      <c r="B56" s="135"/>
      <c r="L56" s="135"/>
    </row>
    <row r="57" spans="2:12">
      <c r="B57" s="135"/>
      <c r="L57" s="135"/>
    </row>
    <row r="58" spans="2:12">
      <c r="B58" s="135"/>
      <c r="L58" s="135"/>
    </row>
    <row r="59" spans="2:12">
      <c r="B59" s="135"/>
      <c r="L59" s="135"/>
    </row>
    <row r="60" spans="2:12">
      <c r="B60" s="135"/>
      <c r="L60" s="135"/>
    </row>
    <row r="61" spans="2:12" s="143" customFormat="1" ht="13.2">
      <c r="B61" s="142"/>
      <c r="D61" s="168" t="s">
        <v>54</v>
      </c>
      <c r="E61" s="169"/>
      <c r="F61" s="170" t="s">
        <v>55</v>
      </c>
      <c r="G61" s="168" t="s">
        <v>54</v>
      </c>
      <c r="H61" s="169"/>
      <c r="I61" s="169"/>
      <c r="J61" s="171" t="s">
        <v>55</v>
      </c>
      <c r="K61" s="169"/>
      <c r="L61" s="142"/>
    </row>
    <row r="62" spans="2:12">
      <c r="B62" s="135"/>
      <c r="L62" s="135"/>
    </row>
    <row r="63" spans="2:12">
      <c r="B63" s="135"/>
      <c r="L63" s="135"/>
    </row>
    <row r="64" spans="2:12">
      <c r="B64" s="135"/>
      <c r="L64" s="135"/>
    </row>
    <row r="65" spans="2:12" s="143" customFormat="1" ht="13.2">
      <c r="B65" s="142"/>
      <c r="D65" s="166" t="s">
        <v>56</v>
      </c>
      <c r="E65" s="167"/>
      <c r="F65" s="167"/>
      <c r="G65" s="166" t="s">
        <v>57</v>
      </c>
      <c r="H65" s="167"/>
      <c r="I65" s="167"/>
      <c r="J65" s="167"/>
      <c r="K65" s="167"/>
      <c r="L65" s="142"/>
    </row>
    <row r="66" spans="2:12">
      <c r="B66" s="135"/>
      <c r="L66" s="135"/>
    </row>
    <row r="67" spans="2:12">
      <c r="B67" s="135"/>
      <c r="L67" s="135"/>
    </row>
    <row r="68" spans="2:12">
      <c r="B68" s="135"/>
      <c r="L68" s="135"/>
    </row>
    <row r="69" spans="2:12">
      <c r="B69" s="135"/>
      <c r="L69" s="135"/>
    </row>
    <row r="70" spans="2:12">
      <c r="B70" s="135"/>
      <c r="L70" s="135"/>
    </row>
    <row r="71" spans="2:12">
      <c r="B71" s="135"/>
      <c r="L71" s="135"/>
    </row>
    <row r="72" spans="2:12">
      <c r="B72" s="135"/>
      <c r="L72" s="135"/>
    </row>
    <row r="73" spans="2:12">
      <c r="B73" s="135"/>
      <c r="L73" s="135"/>
    </row>
    <row r="74" spans="2:12">
      <c r="B74" s="135"/>
      <c r="L74" s="135"/>
    </row>
    <row r="75" spans="2:12">
      <c r="B75" s="135"/>
      <c r="L75" s="135"/>
    </row>
    <row r="76" spans="2:12" s="143" customFormat="1" ht="13.2">
      <c r="B76" s="142"/>
      <c r="D76" s="168" t="s">
        <v>54</v>
      </c>
      <c r="E76" s="169"/>
      <c r="F76" s="170" t="s">
        <v>55</v>
      </c>
      <c r="G76" s="168" t="s">
        <v>54</v>
      </c>
      <c r="H76" s="169"/>
      <c r="I76" s="169"/>
      <c r="J76" s="171" t="s">
        <v>55</v>
      </c>
      <c r="K76" s="169"/>
      <c r="L76" s="142"/>
    </row>
    <row r="77" spans="2:12" s="143" customFormat="1" ht="14.4" customHeight="1">
      <c r="B77" s="172"/>
      <c r="C77" s="173"/>
      <c r="D77" s="173"/>
      <c r="E77" s="173"/>
      <c r="F77" s="173"/>
      <c r="G77" s="173"/>
      <c r="H77" s="173"/>
      <c r="I77" s="173"/>
      <c r="J77" s="173"/>
      <c r="K77" s="173"/>
      <c r="L77" s="142"/>
    </row>
    <row r="81" spans="2:12" s="143" customFormat="1" ht="6.9" customHeight="1">
      <c r="B81" s="174"/>
      <c r="C81" s="175"/>
      <c r="D81" s="175"/>
      <c r="E81" s="175"/>
      <c r="F81" s="175"/>
      <c r="G81" s="175"/>
      <c r="H81" s="175"/>
      <c r="I81" s="175"/>
      <c r="J81" s="175"/>
      <c r="K81" s="175"/>
      <c r="L81" s="142"/>
    </row>
    <row r="82" spans="2:12" s="143" customFormat="1" ht="24.9" customHeight="1">
      <c r="B82" s="142"/>
      <c r="C82" s="136" t="s">
        <v>107</v>
      </c>
      <c r="L82" s="142"/>
    </row>
    <row r="83" spans="2:12" s="143" customFormat="1" ht="6.9" customHeight="1">
      <c r="B83" s="142"/>
      <c r="L83" s="142"/>
    </row>
    <row r="84" spans="2:12" s="143" customFormat="1" ht="12" customHeight="1">
      <c r="B84" s="142"/>
      <c r="C84" s="138" t="s">
        <v>16</v>
      </c>
      <c r="L84" s="142"/>
    </row>
    <row r="85" spans="2:12" s="143" customFormat="1" ht="26.25" customHeight="1">
      <c r="B85" s="142"/>
      <c r="E85" s="352" t="str">
        <f>E7</f>
        <v>Modernizace tramvajové tratě Vídeňská, úsek Moravanské lány po smyčku Modřice</v>
      </c>
      <c r="F85" s="353"/>
      <c r="G85" s="353"/>
      <c r="H85" s="353"/>
      <c r="I85" s="355"/>
      <c r="L85" s="142"/>
    </row>
    <row r="86" spans="2:12" ht="12" customHeight="1">
      <c r="B86" s="135"/>
      <c r="C86" s="138" t="s">
        <v>103</v>
      </c>
      <c r="L86" s="135"/>
    </row>
    <row r="87" spans="2:12" s="143" customFormat="1" ht="16.5" customHeight="1">
      <c r="B87" s="142"/>
      <c r="E87" s="144" t="s">
        <v>104</v>
      </c>
      <c r="F87" s="145"/>
      <c r="G87" s="145"/>
      <c r="H87" s="145"/>
      <c r="L87" s="142"/>
    </row>
    <row r="88" spans="2:12" s="143" customFormat="1" ht="12" customHeight="1">
      <c r="B88" s="142"/>
      <c r="C88" s="138" t="s">
        <v>105</v>
      </c>
      <c r="L88" s="142"/>
    </row>
    <row r="89" spans="2:12" s="143" customFormat="1" ht="16.5" customHeight="1">
      <c r="B89" s="142"/>
      <c r="E89" s="139" t="str">
        <f>E11</f>
        <v>1.02 - Nové konstrukce</v>
      </c>
      <c r="F89" s="146"/>
      <c r="G89" s="146"/>
      <c r="H89" s="146"/>
      <c r="L89" s="142"/>
    </row>
    <row r="90" spans="2:12" s="143" customFormat="1" ht="6.9" customHeight="1">
      <c r="B90" s="142"/>
      <c r="L90" s="142"/>
    </row>
    <row r="91" spans="2:12" s="143" customFormat="1" ht="12" customHeight="1">
      <c r="B91" s="142"/>
      <c r="C91" s="138" t="s">
        <v>20</v>
      </c>
      <c r="F91" s="147" t="str">
        <f>F14</f>
        <v>ulice Vídeňská, Brno</v>
      </c>
      <c r="I91" s="138" t="s">
        <v>22</v>
      </c>
      <c r="J91" s="148" t="str">
        <f>IF(J14="","",J14)</f>
        <v>19. 10. 2023</v>
      </c>
      <c r="L91" s="142"/>
    </row>
    <row r="92" spans="2:12" s="143" customFormat="1" ht="6.9" customHeight="1">
      <c r="B92" s="142"/>
      <c r="L92" s="142"/>
    </row>
    <row r="93" spans="2:12" s="143" customFormat="1" ht="25.65" customHeight="1">
      <c r="B93" s="142"/>
      <c r="C93" s="138" t="s">
        <v>24</v>
      </c>
      <c r="F93" s="147" t="str">
        <f>E17</f>
        <v>Dopravní podnik města Brna, a. s.</v>
      </c>
      <c r="I93" s="138" t="s">
        <v>32</v>
      </c>
      <c r="J93" s="176" t="str">
        <f>E23</f>
        <v>PRODOZ road s.r.o., Brno</v>
      </c>
      <c r="L93" s="142"/>
    </row>
    <row r="94" spans="2:12" s="143" customFormat="1" ht="25.65" customHeight="1">
      <c r="B94" s="142"/>
      <c r="C94" s="138" t="s">
        <v>30</v>
      </c>
      <c r="F94" s="147" t="str">
        <f>IF(E20="","",E20)</f>
        <v>Vyplň údaj</v>
      </c>
      <c r="I94" s="138" t="s">
        <v>37</v>
      </c>
      <c r="J94" s="176" t="str">
        <f>E26</f>
        <v>Vysoké učení technické v Brně</v>
      </c>
      <c r="L94" s="142"/>
    </row>
    <row r="95" spans="2:12" s="143" customFormat="1" ht="10.35" customHeight="1">
      <c r="B95" s="142"/>
      <c r="L95" s="142"/>
    </row>
    <row r="96" spans="2:12" s="143" customFormat="1" ht="29.25" customHeight="1">
      <c r="B96" s="142"/>
      <c r="C96" s="177" t="s">
        <v>108</v>
      </c>
      <c r="D96" s="159"/>
      <c r="E96" s="159"/>
      <c r="F96" s="159"/>
      <c r="G96" s="159"/>
      <c r="H96" s="159"/>
      <c r="I96" s="159"/>
      <c r="J96" s="178" t="s">
        <v>109</v>
      </c>
      <c r="K96" s="159"/>
      <c r="L96" s="142"/>
    </row>
    <row r="97" spans="2:47" s="143" customFormat="1" ht="10.35" customHeight="1">
      <c r="B97" s="142"/>
      <c r="L97" s="142"/>
    </row>
    <row r="98" spans="2:47" s="143" customFormat="1" ht="22.95" customHeight="1">
      <c r="B98" s="142"/>
      <c r="C98" s="179" t="s">
        <v>110</v>
      </c>
      <c r="J98" s="154">
        <f>J130</f>
        <v>0</v>
      </c>
      <c r="L98" s="142"/>
      <c r="AU98" s="132" t="s">
        <v>111</v>
      </c>
    </row>
    <row r="99" spans="2:47" s="181" customFormat="1" ht="24.9" customHeight="1">
      <c r="B99" s="180"/>
      <c r="D99" s="182" t="s">
        <v>112</v>
      </c>
      <c r="E99" s="183"/>
      <c r="F99" s="183"/>
      <c r="G99" s="183"/>
      <c r="H99" s="183"/>
      <c r="I99" s="183"/>
      <c r="J99" s="184">
        <f>J131</f>
        <v>0</v>
      </c>
      <c r="L99" s="180"/>
    </row>
    <row r="100" spans="2:47" s="186" customFormat="1" ht="19.95" customHeight="1">
      <c r="B100" s="185"/>
      <c r="D100" s="187" t="s">
        <v>113</v>
      </c>
      <c r="E100" s="188"/>
      <c r="F100" s="188"/>
      <c r="G100" s="188"/>
      <c r="H100" s="188"/>
      <c r="I100" s="188"/>
      <c r="J100" s="189">
        <f>J132</f>
        <v>0</v>
      </c>
      <c r="L100" s="185"/>
    </row>
    <row r="101" spans="2:47" s="186" customFormat="1" ht="19.95" customHeight="1">
      <c r="B101" s="185"/>
      <c r="D101" s="187" t="s">
        <v>232</v>
      </c>
      <c r="E101" s="188"/>
      <c r="F101" s="188"/>
      <c r="G101" s="188"/>
      <c r="H101" s="188"/>
      <c r="I101" s="188"/>
      <c r="J101" s="189">
        <f>J219</f>
        <v>0</v>
      </c>
      <c r="L101" s="185"/>
    </row>
    <row r="102" spans="2:47" s="186" customFormat="1" ht="19.95" customHeight="1">
      <c r="B102" s="185"/>
      <c r="D102" s="187" t="s">
        <v>114</v>
      </c>
      <c r="E102" s="188"/>
      <c r="F102" s="188"/>
      <c r="G102" s="188"/>
      <c r="H102" s="188"/>
      <c r="I102" s="188"/>
      <c r="J102" s="189">
        <f>J257</f>
        <v>0</v>
      </c>
      <c r="L102" s="185"/>
    </row>
    <row r="103" spans="2:47" s="186" customFormat="1" ht="19.95" customHeight="1">
      <c r="B103" s="185"/>
      <c r="D103" s="187" t="s">
        <v>233</v>
      </c>
      <c r="E103" s="188"/>
      <c r="F103" s="188"/>
      <c r="G103" s="188"/>
      <c r="H103" s="188"/>
      <c r="I103" s="188"/>
      <c r="J103" s="189">
        <f>J329</f>
        <v>0</v>
      </c>
      <c r="L103" s="185"/>
    </row>
    <row r="104" spans="2:47" s="186" customFormat="1" ht="19.95" customHeight="1">
      <c r="B104" s="185"/>
      <c r="D104" s="187" t="s">
        <v>115</v>
      </c>
      <c r="E104" s="188"/>
      <c r="F104" s="188"/>
      <c r="G104" s="188"/>
      <c r="H104" s="188"/>
      <c r="I104" s="188"/>
      <c r="J104" s="189">
        <f>J353</f>
        <v>0</v>
      </c>
      <c r="L104" s="185"/>
    </row>
    <row r="105" spans="2:47" s="186" customFormat="1" ht="19.95" customHeight="1">
      <c r="B105" s="185"/>
      <c r="D105" s="187" t="s">
        <v>234</v>
      </c>
      <c r="E105" s="188"/>
      <c r="F105" s="188"/>
      <c r="G105" s="188"/>
      <c r="H105" s="188"/>
      <c r="I105" s="188"/>
      <c r="J105" s="189">
        <f>J363</f>
        <v>0</v>
      </c>
      <c r="L105" s="185"/>
    </row>
    <row r="106" spans="2:47" s="181" customFormat="1" ht="24.9" customHeight="1">
      <c r="B106" s="180"/>
      <c r="D106" s="182" t="s">
        <v>235</v>
      </c>
      <c r="E106" s="183"/>
      <c r="F106" s="183"/>
      <c r="G106" s="183"/>
      <c r="H106" s="183"/>
      <c r="I106" s="183"/>
      <c r="J106" s="184">
        <f>J366</f>
        <v>0</v>
      </c>
      <c r="L106" s="180"/>
    </row>
    <row r="107" spans="2:47" s="186" customFormat="1" ht="19.95" customHeight="1">
      <c r="B107" s="185"/>
      <c r="D107" s="187" t="s">
        <v>236</v>
      </c>
      <c r="E107" s="188"/>
      <c r="F107" s="188"/>
      <c r="G107" s="188"/>
      <c r="H107" s="188"/>
      <c r="I107" s="188"/>
      <c r="J107" s="189">
        <f>J367</f>
        <v>0</v>
      </c>
      <c r="L107" s="185"/>
    </row>
    <row r="108" spans="2:47" s="181" customFormat="1" ht="21.75" customHeight="1">
      <c r="B108" s="180"/>
      <c r="D108" s="190" t="s">
        <v>119</v>
      </c>
      <c r="J108" s="191">
        <f>J370</f>
        <v>0</v>
      </c>
      <c r="L108" s="180"/>
    </row>
    <row r="109" spans="2:47" s="143" customFormat="1" ht="21.75" customHeight="1">
      <c r="B109" s="142"/>
      <c r="L109" s="142"/>
    </row>
    <row r="110" spans="2:47" s="143" customFormat="1" ht="6.9" customHeight="1">
      <c r="B110" s="172"/>
      <c r="C110" s="173"/>
      <c r="D110" s="173"/>
      <c r="E110" s="173"/>
      <c r="F110" s="173"/>
      <c r="G110" s="173"/>
      <c r="H110" s="173"/>
      <c r="I110" s="173"/>
      <c r="J110" s="173"/>
      <c r="K110" s="173"/>
      <c r="L110" s="142"/>
    </row>
    <row r="114" spans="2:12" s="143" customFormat="1" ht="6.9" customHeight="1">
      <c r="B114" s="174"/>
      <c r="C114" s="175"/>
      <c r="D114" s="175"/>
      <c r="E114" s="175"/>
      <c r="F114" s="175"/>
      <c r="G114" s="175"/>
      <c r="H114" s="175"/>
      <c r="I114" s="175"/>
      <c r="J114" s="175"/>
      <c r="K114" s="175"/>
      <c r="L114" s="142"/>
    </row>
    <row r="115" spans="2:12" s="143" customFormat="1" ht="24.9" customHeight="1">
      <c r="B115" s="142"/>
      <c r="C115" s="136" t="s">
        <v>120</v>
      </c>
      <c r="L115" s="142"/>
    </row>
    <row r="116" spans="2:12" s="143" customFormat="1" ht="6.9" customHeight="1">
      <c r="B116" s="142"/>
      <c r="L116" s="142"/>
    </row>
    <row r="117" spans="2:12" s="143" customFormat="1" ht="12" customHeight="1">
      <c r="B117" s="142"/>
      <c r="C117" s="138" t="s">
        <v>16</v>
      </c>
      <c r="L117" s="142"/>
    </row>
    <row r="118" spans="2:12" s="143" customFormat="1" ht="26.25" customHeight="1">
      <c r="B118" s="142"/>
      <c r="E118" s="192" t="str">
        <f>E7</f>
        <v>Modernizace tramvajové tratě Vídeňská, úsek Moravanské lány po smyčku Modřice</v>
      </c>
      <c r="F118" s="193"/>
      <c r="G118" s="193"/>
      <c r="H118" s="193"/>
      <c r="L118" s="142"/>
    </row>
    <row r="119" spans="2:12" ht="12" customHeight="1">
      <c r="B119" s="135"/>
      <c r="C119" s="138" t="s">
        <v>103</v>
      </c>
      <c r="L119" s="135"/>
    </row>
    <row r="120" spans="2:12" s="143" customFormat="1" ht="16.5" customHeight="1">
      <c r="B120" s="142"/>
      <c r="E120" s="192" t="s">
        <v>104</v>
      </c>
      <c r="F120" s="146"/>
      <c r="G120" s="146"/>
      <c r="H120" s="146"/>
      <c r="L120" s="142"/>
    </row>
    <row r="121" spans="2:12" s="143" customFormat="1" ht="12" customHeight="1">
      <c r="B121" s="142"/>
      <c r="C121" s="138" t="s">
        <v>105</v>
      </c>
      <c r="L121" s="142"/>
    </row>
    <row r="122" spans="2:12" s="143" customFormat="1" ht="16.5" customHeight="1">
      <c r="B122" s="142"/>
      <c r="E122" s="139" t="str">
        <f>E11</f>
        <v>1.02 - Nové konstrukce</v>
      </c>
      <c r="F122" s="146"/>
      <c r="G122" s="146"/>
      <c r="H122" s="146"/>
      <c r="L122" s="142"/>
    </row>
    <row r="123" spans="2:12" s="143" customFormat="1" ht="6.9" customHeight="1">
      <c r="B123" s="142"/>
      <c r="L123" s="142"/>
    </row>
    <row r="124" spans="2:12" s="143" customFormat="1" ht="12" customHeight="1">
      <c r="B124" s="142"/>
      <c r="C124" s="138" t="s">
        <v>20</v>
      </c>
      <c r="F124" s="147" t="str">
        <f>F14</f>
        <v>ulice Vídeňská, Brno</v>
      </c>
      <c r="I124" s="138" t="s">
        <v>22</v>
      </c>
      <c r="J124" s="148" t="str">
        <f>IF(J14="","",J14)</f>
        <v>19. 10. 2023</v>
      </c>
      <c r="L124" s="142"/>
    </row>
    <row r="125" spans="2:12" s="143" customFormat="1" ht="6.9" customHeight="1">
      <c r="B125" s="142"/>
      <c r="L125" s="142"/>
    </row>
    <row r="126" spans="2:12" s="143" customFormat="1" ht="25.65" customHeight="1">
      <c r="B126" s="142"/>
      <c r="C126" s="138" t="s">
        <v>24</v>
      </c>
      <c r="F126" s="147" t="str">
        <f>E17</f>
        <v>Dopravní podnik města Brna, a. s.</v>
      </c>
      <c r="I126" s="138" t="s">
        <v>32</v>
      </c>
      <c r="J126" s="176" t="str">
        <f>E23</f>
        <v>PRODOZ road s.r.o., Brno</v>
      </c>
      <c r="L126" s="142"/>
    </row>
    <row r="127" spans="2:12" s="143" customFormat="1" ht="25.65" customHeight="1">
      <c r="B127" s="142"/>
      <c r="C127" s="138" t="s">
        <v>30</v>
      </c>
      <c r="F127" s="147" t="str">
        <f>IF(E20="","",E20)</f>
        <v>Vyplň údaj</v>
      </c>
      <c r="I127" s="138" t="s">
        <v>37</v>
      </c>
      <c r="J127" s="176" t="str">
        <f>E26</f>
        <v>Vysoké učení technické v Brně</v>
      </c>
      <c r="L127" s="142"/>
    </row>
    <row r="128" spans="2:12" s="143" customFormat="1" ht="10.35" customHeight="1">
      <c r="B128" s="142"/>
      <c r="L128" s="142"/>
    </row>
    <row r="129" spans="2:65" s="201" customFormat="1" ht="29.25" customHeight="1">
      <c r="B129" s="194"/>
      <c r="C129" s="195" t="s">
        <v>121</v>
      </c>
      <c r="D129" s="196" t="s">
        <v>64</v>
      </c>
      <c r="E129" s="196" t="s">
        <v>60</v>
      </c>
      <c r="F129" s="196" t="s">
        <v>61</v>
      </c>
      <c r="G129" s="196" t="s">
        <v>122</v>
      </c>
      <c r="H129" s="196" t="s">
        <v>123</v>
      </c>
      <c r="I129" s="196" t="s">
        <v>124</v>
      </c>
      <c r="J129" s="196" t="s">
        <v>109</v>
      </c>
      <c r="K129" s="197" t="s">
        <v>125</v>
      </c>
      <c r="L129" s="194"/>
      <c r="M129" s="198" t="s">
        <v>1</v>
      </c>
      <c r="N129" s="199" t="s">
        <v>43</v>
      </c>
      <c r="O129" s="199" t="s">
        <v>126</v>
      </c>
      <c r="P129" s="199" t="s">
        <v>127</v>
      </c>
      <c r="Q129" s="199" t="s">
        <v>128</v>
      </c>
      <c r="R129" s="199" t="s">
        <v>129</v>
      </c>
      <c r="S129" s="199" t="s">
        <v>130</v>
      </c>
      <c r="T129" s="200" t="s">
        <v>131</v>
      </c>
    </row>
    <row r="130" spans="2:65" s="143" customFormat="1" ht="22.95" customHeight="1">
      <c r="B130" s="142"/>
      <c r="C130" s="202" t="s">
        <v>132</v>
      </c>
      <c r="J130" s="203">
        <f>BK130</f>
        <v>0</v>
      </c>
      <c r="L130" s="142"/>
      <c r="M130" s="204"/>
      <c r="N130" s="152"/>
      <c r="O130" s="152"/>
      <c r="P130" s="205">
        <f>P131+P366+P370</f>
        <v>0</v>
      </c>
      <c r="Q130" s="152"/>
      <c r="R130" s="205">
        <f>R131+R366+R370</f>
        <v>18991.817537800001</v>
      </c>
      <c r="S130" s="152"/>
      <c r="T130" s="206">
        <f>T131+T366+T370</f>
        <v>1.0538000000000001</v>
      </c>
      <c r="AT130" s="132" t="s">
        <v>78</v>
      </c>
      <c r="AU130" s="132" t="s">
        <v>111</v>
      </c>
      <c r="BK130" s="207">
        <f>BK131+BK366+BK370</f>
        <v>0</v>
      </c>
    </row>
    <row r="131" spans="2:65" s="209" customFormat="1" ht="25.95" customHeight="1">
      <c r="B131" s="208"/>
      <c r="D131" s="210" t="s">
        <v>78</v>
      </c>
      <c r="E131" s="211" t="s">
        <v>133</v>
      </c>
      <c r="F131" s="211" t="s">
        <v>134</v>
      </c>
      <c r="J131" s="191">
        <f>BK131</f>
        <v>0</v>
      </c>
      <c r="L131" s="208"/>
      <c r="M131" s="212"/>
      <c r="P131" s="213">
        <f>P132+P219+P257+P329+P353+P363</f>
        <v>0</v>
      </c>
      <c r="R131" s="213">
        <f>R132+R219+R257+R329+R353+R363</f>
        <v>18991.7856178</v>
      </c>
      <c r="T131" s="214">
        <f>T132+T219+T257+T329+T353+T363</f>
        <v>1.0538000000000001</v>
      </c>
      <c r="AR131" s="210" t="s">
        <v>86</v>
      </c>
      <c r="AT131" s="215" t="s">
        <v>78</v>
      </c>
      <c r="AU131" s="215" t="s">
        <v>79</v>
      </c>
      <c r="AY131" s="210" t="s">
        <v>135</v>
      </c>
      <c r="BK131" s="216">
        <f>BK132+BK219+BK257+BK329+BK353+BK363</f>
        <v>0</v>
      </c>
    </row>
    <row r="132" spans="2:65" s="209" customFormat="1" ht="22.95" customHeight="1">
      <c r="B132" s="208"/>
      <c r="D132" s="210" t="s">
        <v>78</v>
      </c>
      <c r="E132" s="217" t="s">
        <v>86</v>
      </c>
      <c r="F132" s="217" t="s">
        <v>136</v>
      </c>
      <c r="J132" s="218">
        <f>BK132</f>
        <v>0</v>
      </c>
      <c r="L132" s="208"/>
      <c r="M132" s="212"/>
      <c r="P132" s="213">
        <f>SUM(P133:P218)</f>
        <v>0</v>
      </c>
      <c r="R132" s="213">
        <f>SUM(R133:R218)</f>
        <v>2.699516</v>
      </c>
      <c r="T132" s="214">
        <f>SUM(T133:T218)</f>
        <v>0</v>
      </c>
      <c r="AR132" s="210" t="s">
        <v>86</v>
      </c>
      <c r="AT132" s="215" t="s">
        <v>78</v>
      </c>
      <c r="AU132" s="215" t="s">
        <v>86</v>
      </c>
      <c r="AY132" s="210" t="s">
        <v>135</v>
      </c>
      <c r="BK132" s="216">
        <f>SUM(BK133:BK218)</f>
        <v>0</v>
      </c>
    </row>
    <row r="133" spans="2:65" s="143" customFormat="1" ht="24.15" customHeight="1">
      <c r="B133" s="142"/>
      <c r="C133" s="219" t="s">
        <v>86</v>
      </c>
      <c r="D133" s="219" t="s">
        <v>137</v>
      </c>
      <c r="E133" s="220" t="s">
        <v>237</v>
      </c>
      <c r="F133" s="221" t="s">
        <v>238</v>
      </c>
      <c r="G133" s="222" t="s">
        <v>140</v>
      </c>
      <c r="H133" s="223">
        <v>6319</v>
      </c>
      <c r="I133" s="83"/>
      <c r="J133" s="224">
        <f>ROUND(I133*H133,2)</f>
        <v>0</v>
      </c>
      <c r="K133" s="221" t="s">
        <v>141</v>
      </c>
      <c r="L133" s="142"/>
      <c r="M133" s="225" t="s">
        <v>1</v>
      </c>
      <c r="N133" s="226" t="s">
        <v>44</v>
      </c>
      <c r="P133" s="227">
        <f>O133*H133</f>
        <v>0</v>
      </c>
      <c r="Q133" s="227">
        <v>0</v>
      </c>
      <c r="R133" s="227">
        <f>Q133*H133</f>
        <v>0</v>
      </c>
      <c r="S133" s="227">
        <v>0</v>
      </c>
      <c r="T133" s="228">
        <f>S133*H133</f>
        <v>0</v>
      </c>
      <c r="AR133" s="229" t="s">
        <v>142</v>
      </c>
      <c r="AT133" s="229" t="s">
        <v>137</v>
      </c>
      <c r="AU133" s="229" t="s">
        <v>88</v>
      </c>
      <c r="AY133" s="132" t="s">
        <v>135</v>
      </c>
      <c r="BE133" s="230">
        <f>IF(N133="základní",J133,0)</f>
        <v>0</v>
      </c>
      <c r="BF133" s="230">
        <f>IF(N133="snížená",J133,0)</f>
        <v>0</v>
      </c>
      <c r="BG133" s="230">
        <f>IF(N133="zákl. přenesená",J133,0)</f>
        <v>0</v>
      </c>
      <c r="BH133" s="230">
        <f>IF(N133="sníž. přenesená",J133,0)</f>
        <v>0</v>
      </c>
      <c r="BI133" s="230">
        <f>IF(N133="nulová",J133,0)</f>
        <v>0</v>
      </c>
      <c r="BJ133" s="132" t="s">
        <v>86</v>
      </c>
      <c r="BK133" s="230">
        <f>ROUND(I133*H133,2)</f>
        <v>0</v>
      </c>
      <c r="BL133" s="132" t="s">
        <v>142</v>
      </c>
      <c r="BM133" s="229" t="s">
        <v>239</v>
      </c>
    </row>
    <row r="134" spans="2:65" s="232" customFormat="1">
      <c r="B134" s="231"/>
      <c r="D134" s="233" t="s">
        <v>144</v>
      </c>
      <c r="E134" s="234" t="s">
        <v>1</v>
      </c>
      <c r="F134" s="235" t="s">
        <v>240</v>
      </c>
      <c r="H134" s="234" t="s">
        <v>1</v>
      </c>
      <c r="L134" s="231"/>
      <c r="M134" s="236"/>
      <c r="T134" s="237"/>
      <c r="AT134" s="234" t="s">
        <v>144</v>
      </c>
      <c r="AU134" s="234" t="s">
        <v>88</v>
      </c>
      <c r="AV134" s="232" t="s">
        <v>86</v>
      </c>
      <c r="AW134" s="232" t="s">
        <v>36</v>
      </c>
      <c r="AX134" s="232" t="s">
        <v>79</v>
      </c>
      <c r="AY134" s="234" t="s">
        <v>135</v>
      </c>
    </row>
    <row r="135" spans="2:65" s="239" customFormat="1">
      <c r="B135" s="238"/>
      <c r="D135" s="233" t="s">
        <v>144</v>
      </c>
      <c r="E135" s="240" t="s">
        <v>1</v>
      </c>
      <c r="F135" s="241" t="s">
        <v>241</v>
      </c>
      <c r="H135" s="242">
        <v>6319</v>
      </c>
      <c r="L135" s="238"/>
      <c r="M135" s="243"/>
      <c r="T135" s="244"/>
      <c r="AT135" s="240" t="s">
        <v>144</v>
      </c>
      <c r="AU135" s="240" t="s">
        <v>88</v>
      </c>
      <c r="AV135" s="239" t="s">
        <v>88</v>
      </c>
      <c r="AW135" s="239" t="s">
        <v>36</v>
      </c>
      <c r="AX135" s="239" t="s">
        <v>79</v>
      </c>
      <c r="AY135" s="240" t="s">
        <v>135</v>
      </c>
    </row>
    <row r="136" spans="2:65" s="246" customFormat="1">
      <c r="B136" s="245"/>
      <c r="D136" s="233" t="s">
        <v>144</v>
      </c>
      <c r="E136" s="247" t="s">
        <v>219</v>
      </c>
      <c r="F136" s="248" t="s">
        <v>150</v>
      </c>
      <c r="H136" s="249">
        <v>6319</v>
      </c>
      <c r="L136" s="245"/>
      <c r="M136" s="250"/>
      <c r="T136" s="251"/>
      <c r="AT136" s="247" t="s">
        <v>144</v>
      </c>
      <c r="AU136" s="247" t="s">
        <v>88</v>
      </c>
      <c r="AV136" s="246" t="s">
        <v>142</v>
      </c>
      <c r="AW136" s="246" t="s">
        <v>36</v>
      </c>
      <c r="AX136" s="246" t="s">
        <v>86</v>
      </c>
      <c r="AY136" s="247" t="s">
        <v>135</v>
      </c>
    </row>
    <row r="137" spans="2:65" s="143" customFormat="1" ht="37.950000000000003" customHeight="1">
      <c r="B137" s="142"/>
      <c r="C137" s="219" t="s">
        <v>88</v>
      </c>
      <c r="D137" s="219" t="s">
        <v>137</v>
      </c>
      <c r="E137" s="220" t="s">
        <v>242</v>
      </c>
      <c r="F137" s="221" t="s">
        <v>243</v>
      </c>
      <c r="G137" s="222" t="s">
        <v>163</v>
      </c>
      <c r="H137" s="223">
        <v>1263.8</v>
      </c>
      <c r="I137" s="83"/>
      <c r="J137" s="224">
        <f>ROUND(I137*H137,2)</f>
        <v>0</v>
      </c>
      <c r="K137" s="221" t="s">
        <v>141</v>
      </c>
      <c r="L137" s="142"/>
      <c r="M137" s="225" t="s">
        <v>1</v>
      </c>
      <c r="N137" s="226" t="s">
        <v>44</v>
      </c>
      <c r="P137" s="227">
        <f>O137*H137</f>
        <v>0</v>
      </c>
      <c r="Q137" s="227">
        <v>0</v>
      </c>
      <c r="R137" s="227">
        <f>Q137*H137</f>
        <v>0</v>
      </c>
      <c r="S137" s="227">
        <v>0</v>
      </c>
      <c r="T137" s="228">
        <f>S137*H137</f>
        <v>0</v>
      </c>
      <c r="AR137" s="229" t="s">
        <v>142</v>
      </c>
      <c r="AT137" s="229" t="s">
        <v>137</v>
      </c>
      <c r="AU137" s="229" t="s">
        <v>88</v>
      </c>
      <c r="AY137" s="132" t="s">
        <v>135</v>
      </c>
      <c r="BE137" s="230">
        <f>IF(N137="základní",J137,0)</f>
        <v>0</v>
      </c>
      <c r="BF137" s="230">
        <f>IF(N137="snížená",J137,0)</f>
        <v>0</v>
      </c>
      <c r="BG137" s="230">
        <f>IF(N137="zákl. přenesená",J137,0)</f>
        <v>0</v>
      </c>
      <c r="BH137" s="230">
        <f>IF(N137="sníž. přenesená",J137,0)</f>
        <v>0</v>
      </c>
      <c r="BI137" s="230">
        <f>IF(N137="nulová",J137,0)</f>
        <v>0</v>
      </c>
      <c r="BJ137" s="132" t="s">
        <v>86</v>
      </c>
      <c r="BK137" s="230">
        <f>ROUND(I137*H137,2)</f>
        <v>0</v>
      </c>
      <c r="BL137" s="132" t="s">
        <v>142</v>
      </c>
      <c r="BM137" s="229" t="s">
        <v>244</v>
      </c>
    </row>
    <row r="138" spans="2:65" s="232" customFormat="1">
      <c r="B138" s="231"/>
      <c r="D138" s="233" t="s">
        <v>144</v>
      </c>
      <c r="E138" s="234" t="s">
        <v>1</v>
      </c>
      <c r="F138" s="235" t="s">
        <v>245</v>
      </c>
      <c r="H138" s="234" t="s">
        <v>1</v>
      </c>
      <c r="L138" s="231"/>
      <c r="M138" s="236"/>
      <c r="T138" s="237"/>
      <c r="AT138" s="234" t="s">
        <v>144</v>
      </c>
      <c r="AU138" s="234" t="s">
        <v>88</v>
      </c>
      <c r="AV138" s="232" t="s">
        <v>86</v>
      </c>
      <c r="AW138" s="232" t="s">
        <v>36</v>
      </c>
      <c r="AX138" s="232" t="s">
        <v>79</v>
      </c>
      <c r="AY138" s="234" t="s">
        <v>135</v>
      </c>
    </row>
    <row r="139" spans="2:65" s="239" customFormat="1">
      <c r="B139" s="238"/>
      <c r="D139" s="233" t="s">
        <v>144</v>
      </c>
      <c r="E139" s="240" t="s">
        <v>1</v>
      </c>
      <c r="F139" s="241" t="s">
        <v>246</v>
      </c>
      <c r="H139" s="242">
        <v>631.9</v>
      </c>
      <c r="L139" s="238"/>
      <c r="M139" s="243"/>
      <c r="T139" s="244"/>
      <c r="AT139" s="240" t="s">
        <v>144</v>
      </c>
      <c r="AU139" s="240" t="s">
        <v>88</v>
      </c>
      <c r="AV139" s="239" t="s">
        <v>88</v>
      </c>
      <c r="AW139" s="239" t="s">
        <v>36</v>
      </c>
      <c r="AX139" s="239" t="s">
        <v>79</v>
      </c>
      <c r="AY139" s="240" t="s">
        <v>135</v>
      </c>
    </row>
    <row r="140" spans="2:65" s="239" customFormat="1">
      <c r="B140" s="238"/>
      <c r="D140" s="233" t="s">
        <v>144</v>
      </c>
      <c r="E140" s="240" t="s">
        <v>1</v>
      </c>
      <c r="F140" s="241" t="s">
        <v>247</v>
      </c>
      <c r="H140" s="242">
        <v>631.9</v>
      </c>
      <c r="L140" s="238"/>
      <c r="M140" s="243"/>
      <c r="T140" s="244"/>
      <c r="AT140" s="240" t="s">
        <v>144</v>
      </c>
      <c r="AU140" s="240" t="s">
        <v>88</v>
      </c>
      <c r="AV140" s="239" t="s">
        <v>88</v>
      </c>
      <c r="AW140" s="239" t="s">
        <v>36</v>
      </c>
      <c r="AX140" s="239" t="s">
        <v>79</v>
      </c>
      <c r="AY140" s="240" t="s">
        <v>135</v>
      </c>
    </row>
    <row r="141" spans="2:65" s="246" customFormat="1">
      <c r="B141" s="245"/>
      <c r="D141" s="233" t="s">
        <v>144</v>
      </c>
      <c r="E141" s="247" t="s">
        <v>1</v>
      </c>
      <c r="F141" s="248" t="s">
        <v>150</v>
      </c>
      <c r="H141" s="249">
        <v>1263.8</v>
      </c>
      <c r="L141" s="245"/>
      <c r="M141" s="250"/>
      <c r="T141" s="251"/>
      <c r="AT141" s="247" t="s">
        <v>144</v>
      </c>
      <c r="AU141" s="247" t="s">
        <v>88</v>
      </c>
      <c r="AV141" s="246" t="s">
        <v>142</v>
      </c>
      <c r="AW141" s="246" t="s">
        <v>36</v>
      </c>
      <c r="AX141" s="246" t="s">
        <v>86</v>
      </c>
      <c r="AY141" s="247" t="s">
        <v>135</v>
      </c>
    </row>
    <row r="142" spans="2:65" s="143" customFormat="1" ht="24.15" customHeight="1">
      <c r="B142" s="142"/>
      <c r="C142" s="219" t="s">
        <v>154</v>
      </c>
      <c r="D142" s="219" t="s">
        <v>137</v>
      </c>
      <c r="E142" s="220" t="s">
        <v>248</v>
      </c>
      <c r="F142" s="221" t="s">
        <v>249</v>
      </c>
      <c r="G142" s="222" t="s">
        <v>163</v>
      </c>
      <c r="H142" s="223">
        <v>1263.8</v>
      </c>
      <c r="I142" s="83"/>
      <c r="J142" s="224">
        <f>ROUND(I142*H142,2)</f>
        <v>0</v>
      </c>
      <c r="K142" s="221" t="s">
        <v>141</v>
      </c>
      <c r="L142" s="142"/>
      <c r="M142" s="225" t="s">
        <v>1</v>
      </c>
      <c r="N142" s="226" t="s">
        <v>44</v>
      </c>
      <c r="P142" s="227">
        <f>O142*H142</f>
        <v>0</v>
      </c>
      <c r="Q142" s="227">
        <v>0</v>
      </c>
      <c r="R142" s="227">
        <f>Q142*H142</f>
        <v>0</v>
      </c>
      <c r="S142" s="227">
        <v>0</v>
      </c>
      <c r="T142" s="228">
        <f>S142*H142</f>
        <v>0</v>
      </c>
      <c r="AR142" s="229" t="s">
        <v>142</v>
      </c>
      <c r="AT142" s="229" t="s">
        <v>137</v>
      </c>
      <c r="AU142" s="229" t="s">
        <v>88</v>
      </c>
      <c r="AY142" s="132" t="s">
        <v>135</v>
      </c>
      <c r="BE142" s="230">
        <f>IF(N142="základní",J142,0)</f>
        <v>0</v>
      </c>
      <c r="BF142" s="230">
        <f>IF(N142="snížená",J142,0)</f>
        <v>0</v>
      </c>
      <c r="BG142" s="230">
        <f>IF(N142="zákl. přenesená",J142,0)</f>
        <v>0</v>
      </c>
      <c r="BH142" s="230">
        <f>IF(N142="sníž. přenesená",J142,0)</f>
        <v>0</v>
      </c>
      <c r="BI142" s="230">
        <f>IF(N142="nulová",J142,0)</f>
        <v>0</v>
      </c>
      <c r="BJ142" s="132" t="s">
        <v>86</v>
      </c>
      <c r="BK142" s="230">
        <f>ROUND(I142*H142,2)</f>
        <v>0</v>
      </c>
      <c r="BL142" s="132" t="s">
        <v>142</v>
      </c>
      <c r="BM142" s="229" t="s">
        <v>250</v>
      </c>
    </row>
    <row r="143" spans="2:65" s="232" customFormat="1">
      <c r="B143" s="231"/>
      <c r="D143" s="233" t="s">
        <v>144</v>
      </c>
      <c r="E143" s="234" t="s">
        <v>1</v>
      </c>
      <c r="F143" s="235" t="s">
        <v>245</v>
      </c>
      <c r="H143" s="234" t="s">
        <v>1</v>
      </c>
      <c r="L143" s="231"/>
      <c r="M143" s="236"/>
      <c r="T143" s="237"/>
      <c r="AT143" s="234" t="s">
        <v>144</v>
      </c>
      <c r="AU143" s="234" t="s">
        <v>88</v>
      </c>
      <c r="AV143" s="232" t="s">
        <v>86</v>
      </c>
      <c r="AW143" s="232" t="s">
        <v>36</v>
      </c>
      <c r="AX143" s="232" t="s">
        <v>79</v>
      </c>
      <c r="AY143" s="234" t="s">
        <v>135</v>
      </c>
    </row>
    <row r="144" spans="2:65" s="239" customFormat="1">
      <c r="B144" s="238"/>
      <c r="D144" s="233" t="s">
        <v>144</v>
      </c>
      <c r="E144" s="240" t="s">
        <v>1</v>
      </c>
      <c r="F144" s="241" t="s">
        <v>246</v>
      </c>
      <c r="H144" s="242">
        <v>631.9</v>
      </c>
      <c r="L144" s="238"/>
      <c r="M144" s="243"/>
      <c r="T144" s="244"/>
      <c r="AT144" s="240" t="s">
        <v>144</v>
      </c>
      <c r="AU144" s="240" t="s">
        <v>88</v>
      </c>
      <c r="AV144" s="239" t="s">
        <v>88</v>
      </c>
      <c r="AW144" s="239" t="s">
        <v>36</v>
      </c>
      <c r="AX144" s="239" t="s">
        <v>79</v>
      </c>
      <c r="AY144" s="240" t="s">
        <v>135</v>
      </c>
    </row>
    <row r="145" spans="2:65" s="239" customFormat="1">
      <c r="B145" s="238"/>
      <c r="D145" s="233" t="s">
        <v>144</v>
      </c>
      <c r="E145" s="240" t="s">
        <v>1</v>
      </c>
      <c r="F145" s="241" t="s">
        <v>247</v>
      </c>
      <c r="H145" s="242">
        <v>631.9</v>
      </c>
      <c r="L145" s="238"/>
      <c r="M145" s="243"/>
      <c r="T145" s="244"/>
      <c r="AT145" s="240" t="s">
        <v>144</v>
      </c>
      <c r="AU145" s="240" t="s">
        <v>88</v>
      </c>
      <c r="AV145" s="239" t="s">
        <v>88</v>
      </c>
      <c r="AW145" s="239" t="s">
        <v>36</v>
      </c>
      <c r="AX145" s="239" t="s">
        <v>79</v>
      </c>
      <c r="AY145" s="240" t="s">
        <v>135</v>
      </c>
    </row>
    <row r="146" spans="2:65" s="246" customFormat="1">
      <c r="B146" s="245"/>
      <c r="D146" s="233" t="s">
        <v>144</v>
      </c>
      <c r="E146" s="247" t="s">
        <v>1</v>
      </c>
      <c r="F146" s="248" t="s">
        <v>150</v>
      </c>
      <c r="H146" s="249">
        <v>1263.8</v>
      </c>
      <c r="L146" s="245"/>
      <c r="M146" s="250"/>
      <c r="T146" s="251"/>
      <c r="AT146" s="247" t="s">
        <v>144</v>
      </c>
      <c r="AU146" s="247" t="s">
        <v>88</v>
      </c>
      <c r="AV146" s="246" t="s">
        <v>142</v>
      </c>
      <c r="AW146" s="246" t="s">
        <v>36</v>
      </c>
      <c r="AX146" s="246" t="s">
        <v>86</v>
      </c>
      <c r="AY146" s="247" t="s">
        <v>135</v>
      </c>
    </row>
    <row r="147" spans="2:65" s="143" customFormat="1" ht="33" customHeight="1">
      <c r="B147" s="142"/>
      <c r="C147" s="219" t="s">
        <v>142</v>
      </c>
      <c r="D147" s="219" t="s">
        <v>137</v>
      </c>
      <c r="E147" s="220" t="s">
        <v>251</v>
      </c>
      <c r="F147" s="221" t="s">
        <v>252</v>
      </c>
      <c r="G147" s="222" t="s">
        <v>163</v>
      </c>
      <c r="H147" s="223">
        <v>631.9</v>
      </c>
      <c r="I147" s="83"/>
      <c r="J147" s="224">
        <f>ROUND(I147*H147,2)</f>
        <v>0</v>
      </c>
      <c r="K147" s="221" t="s">
        <v>141</v>
      </c>
      <c r="L147" s="142"/>
      <c r="M147" s="225" t="s">
        <v>1</v>
      </c>
      <c r="N147" s="226" t="s">
        <v>44</v>
      </c>
      <c r="P147" s="227">
        <f>O147*H147</f>
        <v>0</v>
      </c>
      <c r="Q147" s="227">
        <v>0</v>
      </c>
      <c r="R147" s="227">
        <f>Q147*H147</f>
        <v>0</v>
      </c>
      <c r="S147" s="227">
        <v>0</v>
      </c>
      <c r="T147" s="228">
        <f>S147*H147</f>
        <v>0</v>
      </c>
      <c r="AR147" s="229" t="s">
        <v>142</v>
      </c>
      <c r="AT147" s="229" t="s">
        <v>137</v>
      </c>
      <c r="AU147" s="229" t="s">
        <v>88</v>
      </c>
      <c r="AY147" s="132" t="s">
        <v>135</v>
      </c>
      <c r="BE147" s="230">
        <f>IF(N147="základní",J147,0)</f>
        <v>0</v>
      </c>
      <c r="BF147" s="230">
        <f>IF(N147="snížená",J147,0)</f>
        <v>0</v>
      </c>
      <c r="BG147" s="230">
        <f>IF(N147="zákl. přenesená",J147,0)</f>
        <v>0</v>
      </c>
      <c r="BH147" s="230">
        <f>IF(N147="sníž. přenesená",J147,0)</f>
        <v>0</v>
      </c>
      <c r="BI147" s="230">
        <f>IF(N147="nulová",J147,0)</f>
        <v>0</v>
      </c>
      <c r="BJ147" s="132" t="s">
        <v>86</v>
      </c>
      <c r="BK147" s="230">
        <f>ROUND(I147*H147,2)</f>
        <v>0</v>
      </c>
      <c r="BL147" s="132" t="s">
        <v>142</v>
      </c>
      <c r="BM147" s="229" t="s">
        <v>253</v>
      </c>
    </row>
    <row r="148" spans="2:65" s="232" customFormat="1">
      <c r="B148" s="231"/>
      <c r="D148" s="233" t="s">
        <v>144</v>
      </c>
      <c r="E148" s="234" t="s">
        <v>1</v>
      </c>
      <c r="F148" s="235" t="s">
        <v>245</v>
      </c>
      <c r="H148" s="234" t="s">
        <v>1</v>
      </c>
      <c r="L148" s="231"/>
      <c r="M148" s="236"/>
      <c r="T148" s="237"/>
      <c r="AT148" s="234" t="s">
        <v>144</v>
      </c>
      <c r="AU148" s="234" t="s">
        <v>88</v>
      </c>
      <c r="AV148" s="232" t="s">
        <v>86</v>
      </c>
      <c r="AW148" s="232" t="s">
        <v>36</v>
      </c>
      <c r="AX148" s="232" t="s">
        <v>79</v>
      </c>
      <c r="AY148" s="234" t="s">
        <v>135</v>
      </c>
    </row>
    <row r="149" spans="2:65" s="239" customFormat="1">
      <c r="B149" s="238"/>
      <c r="D149" s="233" t="s">
        <v>144</v>
      </c>
      <c r="E149" s="240" t="s">
        <v>1</v>
      </c>
      <c r="F149" s="241" t="s">
        <v>246</v>
      </c>
      <c r="H149" s="242">
        <v>631.9</v>
      </c>
      <c r="L149" s="238"/>
      <c r="M149" s="243"/>
      <c r="T149" s="244"/>
      <c r="AT149" s="240" t="s">
        <v>144</v>
      </c>
      <c r="AU149" s="240" t="s">
        <v>88</v>
      </c>
      <c r="AV149" s="239" t="s">
        <v>88</v>
      </c>
      <c r="AW149" s="239" t="s">
        <v>36</v>
      </c>
      <c r="AX149" s="239" t="s">
        <v>79</v>
      </c>
      <c r="AY149" s="240" t="s">
        <v>135</v>
      </c>
    </row>
    <row r="150" spans="2:65" s="246" customFormat="1">
      <c r="B150" s="245"/>
      <c r="D150" s="233" t="s">
        <v>144</v>
      </c>
      <c r="E150" s="247" t="s">
        <v>1</v>
      </c>
      <c r="F150" s="248" t="s">
        <v>150</v>
      </c>
      <c r="H150" s="249">
        <v>631.9</v>
      </c>
      <c r="L150" s="245"/>
      <c r="M150" s="250"/>
      <c r="T150" s="251"/>
      <c r="AT150" s="247" t="s">
        <v>144</v>
      </c>
      <c r="AU150" s="247" t="s">
        <v>88</v>
      </c>
      <c r="AV150" s="246" t="s">
        <v>142</v>
      </c>
      <c r="AW150" s="246" t="s">
        <v>36</v>
      </c>
      <c r="AX150" s="246" t="s">
        <v>86</v>
      </c>
      <c r="AY150" s="247" t="s">
        <v>135</v>
      </c>
    </row>
    <row r="151" spans="2:65" s="143" customFormat="1" ht="49.2" customHeight="1">
      <c r="B151" s="142"/>
      <c r="C151" s="219" t="s">
        <v>159</v>
      </c>
      <c r="D151" s="219" t="s">
        <v>137</v>
      </c>
      <c r="E151" s="220" t="s">
        <v>254</v>
      </c>
      <c r="F151" s="221" t="s">
        <v>255</v>
      </c>
      <c r="G151" s="222" t="s">
        <v>163</v>
      </c>
      <c r="H151" s="223">
        <v>4611</v>
      </c>
      <c r="I151" s="83"/>
      <c r="J151" s="224">
        <f>ROUND(I151*H151,2)</f>
        <v>0</v>
      </c>
      <c r="K151" s="221" t="s">
        <v>141</v>
      </c>
      <c r="L151" s="142"/>
      <c r="M151" s="225" t="s">
        <v>1</v>
      </c>
      <c r="N151" s="226" t="s">
        <v>44</v>
      </c>
      <c r="P151" s="227">
        <f>O151*H151</f>
        <v>0</v>
      </c>
      <c r="Q151" s="227">
        <v>0</v>
      </c>
      <c r="R151" s="227">
        <f>Q151*H151</f>
        <v>0</v>
      </c>
      <c r="S151" s="227">
        <v>0</v>
      </c>
      <c r="T151" s="228">
        <f>S151*H151</f>
        <v>0</v>
      </c>
      <c r="AR151" s="229" t="s">
        <v>142</v>
      </c>
      <c r="AT151" s="229" t="s">
        <v>137</v>
      </c>
      <c r="AU151" s="229" t="s">
        <v>88</v>
      </c>
      <c r="AY151" s="132" t="s">
        <v>135</v>
      </c>
      <c r="BE151" s="230">
        <f>IF(N151="základní",J151,0)</f>
        <v>0</v>
      </c>
      <c r="BF151" s="230">
        <f>IF(N151="snížená",J151,0)</f>
        <v>0</v>
      </c>
      <c r="BG151" s="230">
        <f>IF(N151="zákl. přenesená",J151,0)</f>
        <v>0</v>
      </c>
      <c r="BH151" s="230">
        <f>IF(N151="sníž. přenesená",J151,0)</f>
        <v>0</v>
      </c>
      <c r="BI151" s="230">
        <f>IF(N151="nulová",J151,0)</f>
        <v>0</v>
      </c>
      <c r="BJ151" s="132" t="s">
        <v>86</v>
      </c>
      <c r="BK151" s="230">
        <f>ROUND(I151*H151,2)</f>
        <v>0</v>
      </c>
      <c r="BL151" s="132" t="s">
        <v>142</v>
      </c>
      <c r="BM151" s="229" t="s">
        <v>256</v>
      </c>
    </row>
    <row r="152" spans="2:65" s="232" customFormat="1">
      <c r="B152" s="231"/>
      <c r="D152" s="233" t="s">
        <v>144</v>
      </c>
      <c r="E152" s="234" t="s">
        <v>1</v>
      </c>
      <c r="F152" s="235" t="s">
        <v>257</v>
      </c>
      <c r="H152" s="234" t="s">
        <v>1</v>
      </c>
      <c r="L152" s="231"/>
      <c r="M152" s="236"/>
      <c r="T152" s="237"/>
      <c r="AT152" s="234" t="s">
        <v>144</v>
      </c>
      <c r="AU152" s="234" t="s">
        <v>88</v>
      </c>
      <c r="AV152" s="232" t="s">
        <v>86</v>
      </c>
      <c r="AW152" s="232" t="s">
        <v>36</v>
      </c>
      <c r="AX152" s="232" t="s">
        <v>79</v>
      </c>
      <c r="AY152" s="234" t="s">
        <v>135</v>
      </c>
    </row>
    <row r="153" spans="2:65" s="239" customFormat="1">
      <c r="B153" s="238"/>
      <c r="D153" s="233" t="s">
        <v>144</v>
      </c>
      <c r="E153" s="240" t="s">
        <v>1</v>
      </c>
      <c r="F153" s="241" t="s">
        <v>258</v>
      </c>
      <c r="H153" s="242">
        <v>4611</v>
      </c>
      <c r="L153" s="238"/>
      <c r="M153" s="243"/>
      <c r="T153" s="244"/>
      <c r="AT153" s="240" t="s">
        <v>144</v>
      </c>
      <c r="AU153" s="240" t="s">
        <v>88</v>
      </c>
      <c r="AV153" s="239" t="s">
        <v>88</v>
      </c>
      <c r="AW153" s="239" t="s">
        <v>36</v>
      </c>
      <c r="AX153" s="239" t="s">
        <v>79</v>
      </c>
      <c r="AY153" s="240" t="s">
        <v>135</v>
      </c>
    </row>
    <row r="154" spans="2:65" s="246" customFormat="1">
      <c r="B154" s="245"/>
      <c r="D154" s="233" t="s">
        <v>144</v>
      </c>
      <c r="E154" s="247" t="s">
        <v>211</v>
      </c>
      <c r="F154" s="248" t="s">
        <v>150</v>
      </c>
      <c r="H154" s="249">
        <v>4611</v>
      </c>
      <c r="L154" s="245"/>
      <c r="M154" s="250"/>
      <c r="T154" s="251"/>
      <c r="AT154" s="247" t="s">
        <v>144</v>
      </c>
      <c r="AU154" s="247" t="s">
        <v>88</v>
      </c>
      <c r="AV154" s="246" t="s">
        <v>142</v>
      </c>
      <c r="AW154" s="246" t="s">
        <v>36</v>
      </c>
      <c r="AX154" s="246" t="s">
        <v>86</v>
      </c>
      <c r="AY154" s="247" t="s">
        <v>135</v>
      </c>
    </row>
    <row r="155" spans="2:65" s="143" customFormat="1" ht="44.25" customHeight="1">
      <c r="B155" s="142"/>
      <c r="C155" s="219" t="s">
        <v>168</v>
      </c>
      <c r="D155" s="219" t="s">
        <v>137</v>
      </c>
      <c r="E155" s="220" t="s">
        <v>259</v>
      </c>
      <c r="F155" s="221" t="s">
        <v>260</v>
      </c>
      <c r="G155" s="222" t="s">
        <v>163</v>
      </c>
      <c r="H155" s="223">
        <v>686</v>
      </c>
      <c r="I155" s="83"/>
      <c r="J155" s="224">
        <f>ROUND(I155*H155,2)</f>
        <v>0</v>
      </c>
      <c r="K155" s="221" t="s">
        <v>141</v>
      </c>
      <c r="L155" s="142"/>
      <c r="M155" s="225" t="s">
        <v>1</v>
      </c>
      <c r="N155" s="226" t="s">
        <v>44</v>
      </c>
      <c r="P155" s="227">
        <f>O155*H155</f>
        <v>0</v>
      </c>
      <c r="Q155" s="227">
        <v>0</v>
      </c>
      <c r="R155" s="227">
        <f>Q155*H155</f>
        <v>0</v>
      </c>
      <c r="S155" s="227">
        <v>0</v>
      </c>
      <c r="T155" s="228">
        <f>S155*H155</f>
        <v>0</v>
      </c>
      <c r="AR155" s="229" t="s">
        <v>142</v>
      </c>
      <c r="AT155" s="229" t="s">
        <v>137</v>
      </c>
      <c r="AU155" s="229" t="s">
        <v>88</v>
      </c>
      <c r="AY155" s="132" t="s">
        <v>135</v>
      </c>
      <c r="BE155" s="230">
        <f>IF(N155="základní",J155,0)</f>
        <v>0</v>
      </c>
      <c r="BF155" s="230">
        <f>IF(N155="snížená",J155,0)</f>
        <v>0</v>
      </c>
      <c r="BG155" s="230">
        <f>IF(N155="zákl. přenesená",J155,0)</f>
        <v>0</v>
      </c>
      <c r="BH155" s="230">
        <f>IF(N155="sníž. přenesená",J155,0)</f>
        <v>0</v>
      </c>
      <c r="BI155" s="230">
        <f>IF(N155="nulová",J155,0)</f>
        <v>0</v>
      </c>
      <c r="BJ155" s="132" t="s">
        <v>86</v>
      </c>
      <c r="BK155" s="230">
        <f>ROUND(I155*H155,2)</f>
        <v>0</v>
      </c>
      <c r="BL155" s="132" t="s">
        <v>142</v>
      </c>
      <c r="BM155" s="229" t="s">
        <v>261</v>
      </c>
    </row>
    <row r="156" spans="2:65" s="232" customFormat="1">
      <c r="B156" s="231"/>
      <c r="D156" s="233" t="s">
        <v>144</v>
      </c>
      <c r="E156" s="234" t="s">
        <v>1</v>
      </c>
      <c r="F156" s="235" t="s">
        <v>262</v>
      </c>
      <c r="H156" s="234" t="s">
        <v>1</v>
      </c>
      <c r="L156" s="231"/>
      <c r="M156" s="236"/>
      <c r="T156" s="237"/>
      <c r="AT156" s="234" t="s">
        <v>144</v>
      </c>
      <c r="AU156" s="234" t="s">
        <v>88</v>
      </c>
      <c r="AV156" s="232" t="s">
        <v>86</v>
      </c>
      <c r="AW156" s="232" t="s">
        <v>36</v>
      </c>
      <c r="AX156" s="232" t="s">
        <v>79</v>
      </c>
      <c r="AY156" s="234" t="s">
        <v>135</v>
      </c>
    </row>
    <row r="157" spans="2:65" s="239" customFormat="1">
      <c r="B157" s="238"/>
      <c r="D157" s="233" t="s">
        <v>144</v>
      </c>
      <c r="E157" s="240" t="s">
        <v>1</v>
      </c>
      <c r="F157" s="241" t="s">
        <v>263</v>
      </c>
      <c r="H157" s="242">
        <v>686</v>
      </c>
      <c r="L157" s="238"/>
      <c r="M157" s="243"/>
      <c r="T157" s="244"/>
      <c r="AT157" s="240" t="s">
        <v>144</v>
      </c>
      <c r="AU157" s="240" t="s">
        <v>88</v>
      </c>
      <c r="AV157" s="239" t="s">
        <v>88</v>
      </c>
      <c r="AW157" s="239" t="s">
        <v>36</v>
      </c>
      <c r="AX157" s="239" t="s">
        <v>79</v>
      </c>
      <c r="AY157" s="240" t="s">
        <v>135</v>
      </c>
    </row>
    <row r="158" spans="2:65" s="246" customFormat="1">
      <c r="B158" s="245"/>
      <c r="D158" s="233" t="s">
        <v>144</v>
      </c>
      <c r="E158" s="247" t="s">
        <v>220</v>
      </c>
      <c r="F158" s="248" t="s">
        <v>150</v>
      </c>
      <c r="H158" s="249">
        <v>686</v>
      </c>
      <c r="L158" s="245"/>
      <c r="M158" s="250"/>
      <c r="T158" s="251"/>
      <c r="AT158" s="247" t="s">
        <v>144</v>
      </c>
      <c r="AU158" s="247" t="s">
        <v>88</v>
      </c>
      <c r="AV158" s="246" t="s">
        <v>142</v>
      </c>
      <c r="AW158" s="246" t="s">
        <v>36</v>
      </c>
      <c r="AX158" s="246" t="s">
        <v>86</v>
      </c>
      <c r="AY158" s="247" t="s">
        <v>135</v>
      </c>
    </row>
    <row r="159" spans="2:65" s="143" customFormat="1" ht="33" customHeight="1">
      <c r="B159" s="142"/>
      <c r="C159" s="219" t="s">
        <v>174</v>
      </c>
      <c r="D159" s="219" t="s">
        <v>137</v>
      </c>
      <c r="E159" s="220" t="s">
        <v>264</v>
      </c>
      <c r="F159" s="221" t="s">
        <v>265</v>
      </c>
      <c r="G159" s="222" t="s">
        <v>163</v>
      </c>
      <c r="H159" s="223">
        <v>266</v>
      </c>
      <c r="I159" s="83"/>
      <c r="J159" s="224">
        <f>ROUND(I159*H159,2)</f>
        <v>0</v>
      </c>
      <c r="K159" s="221" t="s">
        <v>141</v>
      </c>
      <c r="L159" s="142"/>
      <c r="M159" s="225" t="s">
        <v>1</v>
      </c>
      <c r="N159" s="226" t="s">
        <v>44</v>
      </c>
      <c r="P159" s="227">
        <f>O159*H159</f>
        <v>0</v>
      </c>
      <c r="Q159" s="227">
        <v>0</v>
      </c>
      <c r="R159" s="227">
        <f>Q159*H159</f>
        <v>0</v>
      </c>
      <c r="S159" s="227">
        <v>0</v>
      </c>
      <c r="T159" s="228">
        <f>S159*H159</f>
        <v>0</v>
      </c>
      <c r="AR159" s="229" t="s">
        <v>142</v>
      </c>
      <c r="AT159" s="229" t="s">
        <v>137</v>
      </c>
      <c r="AU159" s="229" t="s">
        <v>88</v>
      </c>
      <c r="AY159" s="132" t="s">
        <v>135</v>
      </c>
      <c r="BE159" s="230">
        <f>IF(N159="základní",J159,0)</f>
        <v>0</v>
      </c>
      <c r="BF159" s="230">
        <f>IF(N159="snížená",J159,0)</f>
        <v>0</v>
      </c>
      <c r="BG159" s="230">
        <f>IF(N159="zákl. přenesená",J159,0)</f>
        <v>0</v>
      </c>
      <c r="BH159" s="230">
        <f>IF(N159="sníž. přenesená",J159,0)</f>
        <v>0</v>
      </c>
      <c r="BI159" s="230">
        <f>IF(N159="nulová",J159,0)</f>
        <v>0</v>
      </c>
      <c r="BJ159" s="132" t="s">
        <v>86</v>
      </c>
      <c r="BK159" s="230">
        <f>ROUND(I159*H159,2)</f>
        <v>0</v>
      </c>
      <c r="BL159" s="132" t="s">
        <v>142</v>
      </c>
      <c r="BM159" s="229" t="s">
        <v>266</v>
      </c>
    </row>
    <row r="160" spans="2:65" s="232" customFormat="1">
      <c r="B160" s="231"/>
      <c r="D160" s="233" t="s">
        <v>144</v>
      </c>
      <c r="E160" s="234" t="s">
        <v>1</v>
      </c>
      <c r="F160" s="235" t="s">
        <v>267</v>
      </c>
      <c r="H160" s="234" t="s">
        <v>1</v>
      </c>
      <c r="L160" s="231"/>
      <c r="M160" s="236"/>
      <c r="T160" s="237"/>
      <c r="AT160" s="234" t="s">
        <v>144</v>
      </c>
      <c r="AU160" s="234" t="s">
        <v>88</v>
      </c>
      <c r="AV160" s="232" t="s">
        <v>86</v>
      </c>
      <c r="AW160" s="232" t="s">
        <v>36</v>
      </c>
      <c r="AX160" s="232" t="s">
        <v>79</v>
      </c>
      <c r="AY160" s="234" t="s">
        <v>135</v>
      </c>
    </row>
    <row r="161" spans="2:65" s="239" customFormat="1">
      <c r="B161" s="238"/>
      <c r="D161" s="233" t="s">
        <v>144</v>
      </c>
      <c r="E161" s="240" t="s">
        <v>1</v>
      </c>
      <c r="F161" s="241" t="s">
        <v>268</v>
      </c>
      <c r="H161" s="242">
        <v>144</v>
      </c>
      <c r="L161" s="238"/>
      <c r="M161" s="243"/>
      <c r="T161" s="244"/>
      <c r="AT161" s="240" t="s">
        <v>144</v>
      </c>
      <c r="AU161" s="240" t="s">
        <v>88</v>
      </c>
      <c r="AV161" s="239" t="s">
        <v>88</v>
      </c>
      <c r="AW161" s="239" t="s">
        <v>36</v>
      </c>
      <c r="AX161" s="239" t="s">
        <v>79</v>
      </c>
      <c r="AY161" s="240" t="s">
        <v>135</v>
      </c>
    </row>
    <row r="162" spans="2:65" s="232" customFormat="1">
      <c r="B162" s="231"/>
      <c r="D162" s="233" t="s">
        <v>144</v>
      </c>
      <c r="E162" s="234" t="s">
        <v>1</v>
      </c>
      <c r="F162" s="235" t="s">
        <v>269</v>
      </c>
      <c r="H162" s="234" t="s">
        <v>1</v>
      </c>
      <c r="L162" s="231"/>
      <c r="M162" s="236"/>
      <c r="T162" s="237"/>
      <c r="AT162" s="234" t="s">
        <v>144</v>
      </c>
      <c r="AU162" s="234" t="s">
        <v>88</v>
      </c>
      <c r="AV162" s="232" t="s">
        <v>86</v>
      </c>
      <c r="AW162" s="232" t="s">
        <v>36</v>
      </c>
      <c r="AX162" s="232" t="s">
        <v>79</v>
      </c>
      <c r="AY162" s="234" t="s">
        <v>135</v>
      </c>
    </row>
    <row r="163" spans="2:65" s="239" customFormat="1">
      <c r="B163" s="238"/>
      <c r="D163" s="233" t="s">
        <v>144</v>
      </c>
      <c r="E163" s="240" t="s">
        <v>1</v>
      </c>
      <c r="F163" s="241" t="s">
        <v>270</v>
      </c>
      <c r="H163" s="242">
        <v>122</v>
      </c>
      <c r="L163" s="238"/>
      <c r="M163" s="243"/>
      <c r="T163" s="244"/>
      <c r="AT163" s="240" t="s">
        <v>144</v>
      </c>
      <c r="AU163" s="240" t="s">
        <v>88</v>
      </c>
      <c r="AV163" s="239" t="s">
        <v>88</v>
      </c>
      <c r="AW163" s="239" t="s">
        <v>36</v>
      </c>
      <c r="AX163" s="239" t="s">
        <v>79</v>
      </c>
      <c r="AY163" s="240" t="s">
        <v>135</v>
      </c>
    </row>
    <row r="164" spans="2:65" s="246" customFormat="1">
      <c r="B164" s="245"/>
      <c r="D164" s="233" t="s">
        <v>144</v>
      </c>
      <c r="E164" s="247" t="s">
        <v>228</v>
      </c>
      <c r="F164" s="248" t="s">
        <v>150</v>
      </c>
      <c r="H164" s="249">
        <v>266</v>
      </c>
      <c r="L164" s="245"/>
      <c r="M164" s="250"/>
      <c r="T164" s="251"/>
      <c r="AT164" s="247" t="s">
        <v>144</v>
      </c>
      <c r="AU164" s="247" t="s">
        <v>88</v>
      </c>
      <c r="AV164" s="246" t="s">
        <v>142</v>
      </c>
      <c r="AW164" s="246" t="s">
        <v>36</v>
      </c>
      <c r="AX164" s="246" t="s">
        <v>86</v>
      </c>
      <c r="AY164" s="247" t="s">
        <v>135</v>
      </c>
    </row>
    <row r="165" spans="2:65" s="143" customFormat="1" ht="44.25" customHeight="1">
      <c r="B165" s="142"/>
      <c r="C165" s="219" t="s">
        <v>180</v>
      </c>
      <c r="D165" s="219" t="s">
        <v>137</v>
      </c>
      <c r="E165" s="220" t="s">
        <v>271</v>
      </c>
      <c r="F165" s="221" t="s">
        <v>272</v>
      </c>
      <c r="G165" s="222" t="s">
        <v>157</v>
      </c>
      <c r="H165" s="223">
        <v>33.4</v>
      </c>
      <c r="I165" s="83"/>
      <c r="J165" s="224">
        <f>ROUND(I165*H165,2)</f>
        <v>0</v>
      </c>
      <c r="K165" s="221" t="s">
        <v>141</v>
      </c>
      <c r="L165" s="142"/>
      <c r="M165" s="225" t="s">
        <v>1</v>
      </c>
      <c r="N165" s="226" t="s">
        <v>44</v>
      </c>
      <c r="P165" s="227">
        <f>O165*H165</f>
        <v>0</v>
      </c>
      <c r="Q165" s="227">
        <v>8.3999999999999995E-3</v>
      </c>
      <c r="R165" s="227">
        <f>Q165*H165</f>
        <v>0.28055999999999998</v>
      </c>
      <c r="S165" s="227">
        <v>0</v>
      </c>
      <c r="T165" s="228">
        <f>S165*H165</f>
        <v>0</v>
      </c>
      <c r="AR165" s="229" t="s">
        <v>142</v>
      </c>
      <c r="AT165" s="229" t="s">
        <v>137</v>
      </c>
      <c r="AU165" s="229" t="s">
        <v>88</v>
      </c>
      <c r="AY165" s="132" t="s">
        <v>135</v>
      </c>
      <c r="BE165" s="230">
        <f>IF(N165="základní",J165,0)</f>
        <v>0</v>
      </c>
      <c r="BF165" s="230">
        <f>IF(N165="snížená",J165,0)</f>
        <v>0</v>
      </c>
      <c r="BG165" s="230">
        <f>IF(N165="zákl. přenesená",J165,0)</f>
        <v>0</v>
      </c>
      <c r="BH165" s="230">
        <f>IF(N165="sníž. přenesená",J165,0)</f>
        <v>0</v>
      </c>
      <c r="BI165" s="230">
        <f>IF(N165="nulová",J165,0)</f>
        <v>0</v>
      </c>
      <c r="BJ165" s="132" t="s">
        <v>86</v>
      </c>
      <c r="BK165" s="230">
        <f>ROUND(I165*H165,2)</f>
        <v>0</v>
      </c>
      <c r="BL165" s="132" t="s">
        <v>142</v>
      </c>
      <c r="BM165" s="229" t="s">
        <v>273</v>
      </c>
    </row>
    <row r="166" spans="2:65" s="232" customFormat="1">
      <c r="B166" s="231"/>
      <c r="D166" s="233" t="s">
        <v>144</v>
      </c>
      <c r="E166" s="234" t="s">
        <v>1</v>
      </c>
      <c r="F166" s="235" t="s">
        <v>274</v>
      </c>
      <c r="H166" s="234" t="s">
        <v>1</v>
      </c>
      <c r="L166" s="231"/>
      <c r="M166" s="236"/>
      <c r="T166" s="237"/>
      <c r="AT166" s="234" t="s">
        <v>144</v>
      </c>
      <c r="AU166" s="234" t="s">
        <v>88</v>
      </c>
      <c r="AV166" s="232" t="s">
        <v>86</v>
      </c>
      <c r="AW166" s="232" t="s">
        <v>36</v>
      </c>
      <c r="AX166" s="232" t="s">
        <v>79</v>
      </c>
      <c r="AY166" s="234" t="s">
        <v>135</v>
      </c>
    </row>
    <row r="167" spans="2:65" s="239" customFormat="1">
      <c r="B167" s="238"/>
      <c r="D167" s="233" t="s">
        <v>144</v>
      </c>
      <c r="E167" s="240" t="s">
        <v>1</v>
      </c>
      <c r="F167" s="241" t="s">
        <v>275</v>
      </c>
      <c r="H167" s="242">
        <v>33.4</v>
      </c>
      <c r="L167" s="238"/>
      <c r="M167" s="243"/>
      <c r="T167" s="244"/>
      <c r="AT167" s="240" t="s">
        <v>144</v>
      </c>
      <c r="AU167" s="240" t="s">
        <v>88</v>
      </c>
      <c r="AV167" s="239" t="s">
        <v>88</v>
      </c>
      <c r="AW167" s="239" t="s">
        <v>36</v>
      </c>
      <c r="AX167" s="239" t="s">
        <v>79</v>
      </c>
      <c r="AY167" s="240" t="s">
        <v>135</v>
      </c>
    </row>
    <row r="168" spans="2:65" s="246" customFormat="1">
      <c r="B168" s="245"/>
      <c r="D168" s="233" t="s">
        <v>144</v>
      </c>
      <c r="E168" s="247" t="s">
        <v>1</v>
      </c>
      <c r="F168" s="248" t="s">
        <v>150</v>
      </c>
      <c r="H168" s="249">
        <v>33.4</v>
      </c>
      <c r="L168" s="245"/>
      <c r="M168" s="250"/>
      <c r="T168" s="251"/>
      <c r="AT168" s="247" t="s">
        <v>144</v>
      </c>
      <c r="AU168" s="247" t="s">
        <v>88</v>
      </c>
      <c r="AV168" s="246" t="s">
        <v>142</v>
      </c>
      <c r="AW168" s="246" t="s">
        <v>36</v>
      </c>
      <c r="AX168" s="246" t="s">
        <v>86</v>
      </c>
      <c r="AY168" s="247" t="s">
        <v>135</v>
      </c>
    </row>
    <row r="169" spans="2:65" s="143" customFormat="1" ht="24.15" customHeight="1">
      <c r="B169" s="142"/>
      <c r="C169" s="356" t="s">
        <v>172</v>
      </c>
      <c r="D169" s="356" t="s">
        <v>276</v>
      </c>
      <c r="E169" s="357" t="s">
        <v>277</v>
      </c>
      <c r="F169" s="358" t="s">
        <v>278</v>
      </c>
      <c r="G169" s="359" t="s">
        <v>157</v>
      </c>
      <c r="H169" s="360">
        <v>36.74</v>
      </c>
      <c r="I169" s="105"/>
      <c r="J169" s="361">
        <f>ROUND(I169*H169,2)</f>
        <v>0</v>
      </c>
      <c r="K169" s="358" t="s">
        <v>141</v>
      </c>
      <c r="L169" s="362"/>
      <c r="M169" s="363" t="s">
        <v>1</v>
      </c>
      <c r="N169" s="364" t="s">
        <v>44</v>
      </c>
      <c r="P169" s="227">
        <f>O169*H169</f>
        <v>0</v>
      </c>
      <c r="Q169" s="227">
        <v>6.2399999999999997E-2</v>
      </c>
      <c r="R169" s="227">
        <f>Q169*H169</f>
        <v>2.2925759999999999</v>
      </c>
      <c r="S169" s="227">
        <v>0</v>
      </c>
      <c r="T169" s="228">
        <f>S169*H169</f>
        <v>0</v>
      </c>
      <c r="AR169" s="229" t="s">
        <v>180</v>
      </c>
      <c r="AT169" s="229" t="s">
        <v>276</v>
      </c>
      <c r="AU169" s="229" t="s">
        <v>88</v>
      </c>
      <c r="AY169" s="132" t="s">
        <v>135</v>
      </c>
      <c r="BE169" s="230">
        <f>IF(N169="základní",J169,0)</f>
        <v>0</v>
      </c>
      <c r="BF169" s="230">
        <f>IF(N169="snížená",J169,0)</f>
        <v>0</v>
      </c>
      <c r="BG169" s="230">
        <f>IF(N169="zákl. přenesená",J169,0)</f>
        <v>0</v>
      </c>
      <c r="BH169" s="230">
        <f>IF(N169="sníž. přenesená",J169,0)</f>
        <v>0</v>
      </c>
      <c r="BI169" s="230">
        <f>IF(N169="nulová",J169,0)</f>
        <v>0</v>
      </c>
      <c r="BJ169" s="132" t="s">
        <v>86</v>
      </c>
      <c r="BK169" s="230">
        <f>ROUND(I169*H169,2)</f>
        <v>0</v>
      </c>
      <c r="BL169" s="132" t="s">
        <v>142</v>
      </c>
      <c r="BM169" s="229" t="s">
        <v>279</v>
      </c>
    </row>
    <row r="170" spans="2:65" s="239" customFormat="1">
      <c r="B170" s="238"/>
      <c r="D170" s="233" t="s">
        <v>144</v>
      </c>
      <c r="F170" s="241" t="s">
        <v>280</v>
      </c>
      <c r="H170" s="242">
        <v>36.74</v>
      </c>
      <c r="L170" s="238"/>
      <c r="M170" s="243"/>
      <c r="T170" s="244"/>
      <c r="AT170" s="240" t="s">
        <v>144</v>
      </c>
      <c r="AU170" s="240" t="s">
        <v>88</v>
      </c>
      <c r="AV170" s="239" t="s">
        <v>88</v>
      </c>
      <c r="AW170" s="239" t="s">
        <v>4</v>
      </c>
      <c r="AX170" s="239" t="s">
        <v>86</v>
      </c>
      <c r="AY170" s="240" t="s">
        <v>135</v>
      </c>
    </row>
    <row r="171" spans="2:65" s="143" customFormat="1" ht="62.7" customHeight="1">
      <c r="B171" s="142"/>
      <c r="C171" s="219" t="s">
        <v>189</v>
      </c>
      <c r="D171" s="219" t="s">
        <v>137</v>
      </c>
      <c r="E171" s="220" t="s">
        <v>281</v>
      </c>
      <c r="F171" s="221" t="s">
        <v>282</v>
      </c>
      <c r="G171" s="222" t="s">
        <v>163</v>
      </c>
      <c r="H171" s="223">
        <v>6374</v>
      </c>
      <c r="I171" s="83"/>
      <c r="J171" s="224">
        <f>ROUND(I171*H171,2)</f>
        <v>0</v>
      </c>
      <c r="K171" s="221" t="s">
        <v>141</v>
      </c>
      <c r="L171" s="142"/>
      <c r="M171" s="225" t="s">
        <v>1</v>
      </c>
      <c r="N171" s="226" t="s">
        <v>44</v>
      </c>
      <c r="P171" s="227">
        <f>O171*H171</f>
        <v>0</v>
      </c>
      <c r="Q171" s="227">
        <v>0</v>
      </c>
      <c r="R171" s="227">
        <f>Q171*H171</f>
        <v>0</v>
      </c>
      <c r="S171" s="227">
        <v>0</v>
      </c>
      <c r="T171" s="228">
        <f>S171*H171</f>
        <v>0</v>
      </c>
      <c r="AR171" s="229" t="s">
        <v>142</v>
      </c>
      <c r="AT171" s="229" t="s">
        <v>137</v>
      </c>
      <c r="AU171" s="229" t="s">
        <v>88</v>
      </c>
      <c r="AY171" s="132" t="s">
        <v>135</v>
      </c>
      <c r="BE171" s="230">
        <f>IF(N171="základní",J171,0)</f>
        <v>0</v>
      </c>
      <c r="BF171" s="230">
        <f>IF(N171="snížená",J171,0)</f>
        <v>0</v>
      </c>
      <c r="BG171" s="230">
        <f>IF(N171="zákl. přenesená",J171,0)</f>
        <v>0</v>
      </c>
      <c r="BH171" s="230">
        <f>IF(N171="sníž. přenesená",J171,0)</f>
        <v>0</v>
      </c>
      <c r="BI171" s="230">
        <f>IF(N171="nulová",J171,0)</f>
        <v>0</v>
      </c>
      <c r="BJ171" s="132" t="s">
        <v>86</v>
      </c>
      <c r="BK171" s="230">
        <f>ROUND(I171*H171,2)</f>
        <v>0</v>
      </c>
      <c r="BL171" s="132" t="s">
        <v>142</v>
      </c>
      <c r="BM171" s="229" t="s">
        <v>283</v>
      </c>
    </row>
    <row r="172" spans="2:65" s="232" customFormat="1">
      <c r="B172" s="231"/>
      <c r="D172" s="233" t="s">
        <v>144</v>
      </c>
      <c r="E172" s="234" t="s">
        <v>1</v>
      </c>
      <c r="F172" s="235" t="s">
        <v>284</v>
      </c>
      <c r="H172" s="234" t="s">
        <v>1</v>
      </c>
      <c r="L172" s="231"/>
      <c r="M172" s="236"/>
      <c r="T172" s="237"/>
      <c r="AT172" s="234" t="s">
        <v>144</v>
      </c>
      <c r="AU172" s="234" t="s">
        <v>88</v>
      </c>
      <c r="AV172" s="232" t="s">
        <v>86</v>
      </c>
      <c r="AW172" s="232" t="s">
        <v>36</v>
      </c>
      <c r="AX172" s="232" t="s">
        <v>79</v>
      </c>
      <c r="AY172" s="234" t="s">
        <v>135</v>
      </c>
    </row>
    <row r="173" spans="2:65" s="239" customFormat="1">
      <c r="B173" s="238"/>
      <c r="D173" s="233" t="s">
        <v>144</v>
      </c>
      <c r="E173" s="240" t="s">
        <v>1</v>
      </c>
      <c r="F173" s="241" t="s">
        <v>285</v>
      </c>
      <c r="H173" s="242">
        <v>4611</v>
      </c>
      <c r="L173" s="238"/>
      <c r="M173" s="243"/>
      <c r="T173" s="244"/>
      <c r="AT173" s="240" t="s">
        <v>144</v>
      </c>
      <c r="AU173" s="240" t="s">
        <v>88</v>
      </c>
      <c r="AV173" s="239" t="s">
        <v>88</v>
      </c>
      <c r="AW173" s="239" t="s">
        <v>36</v>
      </c>
      <c r="AX173" s="239" t="s">
        <v>79</v>
      </c>
      <c r="AY173" s="240" t="s">
        <v>135</v>
      </c>
    </row>
    <row r="174" spans="2:65" s="239" customFormat="1">
      <c r="B174" s="238"/>
      <c r="D174" s="233" t="s">
        <v>144</v>
      </c>
      <c r="E174" s="240" t="s">
        <v>1</v>
      </c>
      <c r="F174" s="241" t="s">
        <v>286</v>
      </c>
      <c r="H174" s="242">
        <v>686</v>
      </c>
      <c r="L174" s="238"/>
      <c r="M174" s="243"/>
      <c r="T174" s="244"/>
      <c r="AT174" s="240" t="s">
        <v>144</v>
      </c>
      <c r="AU174" s="240" t="s">
        <v>88</v>
      </c>
      <c r="AV174" s="239" t="s">
        <v>88</v>
      </c>
      <c r="AW174" s="239" t="s">
        <v>36</v>
      </c>
      <c r="AX174" s="239" t="s">
        <v>79</v>
      </c>
      <c r="AY174" s="240" t="s">
        <v>135</v>
      </c>
    </row>
    <row r="175" spans="2:65" s="239" customFormat="1">
      <c r="B175" s="238"/>
      <c r="D175" s="233" t="s">
        <v>144</v>
      </c>
      <c r="E175" s="240" t="s">
        <v>1</v>
      </c>
      <c r="F175" s="241" t="s">
        <v>287</v>
      </c>
      <c r="H175" s="242">
        <v>266</v>
      </c>
      <c r="L175" s="238"/>
      <c r="M175" s="243"/>
      <c r="T175" s="244"/>
      <c r="AT175" s="240" t="s">
        <v>144</v>
      </c>
      <c r="AU175" s="240" t="s">
        <v>88</v>
      </c>
      <c r="AV175" s="239" t="s">
        <v>88</v>
      </c>
      <c r="AW175" s="239" t="s">
        <v>36</v>
      </c>
      <c r="AX175" s="239" t="s">
        <v>79</v>
      </c>
      <c r="AY175" s="240" t="s">
        <v>135</v>
      </c>
    </row>
    <row r="176" spans="2:65" s="239" customFormat="1">
      <c r="B176" s="238"/>
      <c r="D176" s="233" t="s">
        <v>144</v>
      </c>
      <c r="E176" s="240" t="s">
        <v>1</v>
      </c>
      <c r="F176" s="241" t="s">
        <v>288</v>
      </c>
      <c r="H176" s="242">
        <v>811</v>
      </c>
      <c r="L176" s="238"/>
      <c r="M176" s="243"/>
      <c r="T176" s="244"/>
      <c r="AT176" s="240" t="s">
        <v>144</v>
      </c>
      <c r="AU176" s="240" t="s">
        <v>88</v>
      </c>
      <c r="AV176" s="239" t="s">
        <v>88</v>
      </c>
      <c r="AW176" s="239" t="s">
        <v>36</v>
      </c>
      <c r="AX176" s="239" t="s">
        <v>79</v>
      </c>
      <c r="AY176" s="240" t="s">
        <v>135</v>
      </c>
    </row>
    <row r="177" spans="2:65" s="246" customFormat="1">
      <c r="B177" s="245"/>
      <c r="D177" s="233" t="s">
        <v>144</v>
      </c>
      <c r="E177" s="247" t="s">
        <v>1</v>
      </c>
      <c r="F177" s="248" t="s">
        <v>150</v>
      </c>
      <c r="H177" s="249">
        <v>6374</v>
      </c>
      <c r="L177" s="245"/>
      <c r="M177" s="250"/>
      <c r="T177" s="251"/>
      <c r="AT177" s="247" t="s">
        <v>144</v>
      </c>
      <c r="AU177" s="247" t="s">
        <v>88</v>
      </c>
      <c r="AV177" s="246" t="s">
        <v>142</v>
      </c>
      <c r="AW177" s="246" t="s">
        <v>36</v>
      </c>
      <c r="AX177" s="246" t="s">
        <v>86</v>
      </c>
      <c r="AY177" s="247" t="s">
        <v>135</v>
      </c>
    </row>
    <row r="178" spans="2:65" s="143" customFormat="1" ht="37.950000000000003" customHeight="1">
      <c r="B178" s="142"/>
      <c r="C178" s="219" t="s">
        <v>197</v>
      </c>
      <c r="D178" s="219" t="s">
        <v>137</v>
      </c>
      <c r="E178" s="220" t="s">
        <v>289</v>
      </c>
      <c r="F178" s="221" t="s">
        <v>290</v>
      </c>
      <c r="G178" s="222" t="s">
        <v>163</v>
      </c>
      <c r="H178" s="223">
        <v>5563</v>
      </c>
      <c r="I178" s="83"/>
      <c r="J178" s="224">
        <f>ROUND(I178*H178,2)</f>
        <v>0</v>
      </c>
      <c r="K178" s="221" t="s">
        <v>141</v>
      </c>
      <c r="L178" s="142"/>
      <c r="M178" s="225" t="s">
        <v>1</v>
      </c>
      <c r="N178" s="226" t="s">
        <v>44</v>
      </c>
      <c r="P178" s="227">
        <f>O178*H178</f>
        <v>0</v>
      </c>
      <c r="Q178" s="227">
        <v>0</v>
      </c>
      <c r="R178" s="227">
        <f>Q178*H178</f>
        <v>0</v>
      </c>
      <c r="S178" s="227">
        <v>0</v>
      </c>
      <c r="T178" s="228">
        <f>S178*H178</f>
        <v>0</v>
      </c>
      <c r="AR178" s="229" t="s">
        <v>142</v>
      </c>
      <c r="AT178" s="229" t="s">
        <v>137</v>
      </c>
      <c r="AU178" s="229" t="s">
        <v>88</v>
      </c>
      <c r="AY178" s="132" t="s">
        <v>135</v>
      </c>
      <c r="BE178" s="230">
        <f>IF(N178="základní",J178,0)</f>
        <v>0</v>
      </c>
      <c r="BF178" s="230">
        <f>IF(N178="snížená",J178,0)</f>
        <v>0</v>
      </c>
      <c r="BG178" s="230">
        <f>IF(N178="zákl. přenesená",J178,0)</f>
        <v>0</v>
      </c>
      <c r="BH178" s="230">
        <f>IF(N178="sníž. přenesená",J178,0)</f>
        <v>0</v>
      </c>
      <c r="BI178" s="230">
        <f>IF(N178="nulová",J178,0)</f>
        <v>0</v>
      </c>
      <c r="BJ178" s="132" t="s">
        <v>86</v>
      </c>
      <c r="BK178" s="230">
        <f>ROUND(I178*H178,2)</f>
        <v>0</v>
      </c>
      <c r="BL178" s="132" t="s">
        <v>142</v>
      </c>
      <c r="BM178" s="229" t="s">
        <v>291</v>
      </c>
    </row>
    <row r="179" spans="2:65" s="232" customFormat="1">
      <c r="B179" s="231"/>
      <c r="D179" s="233" t="s">
        <v>144</v>
      </c>
      <c r="E179" s="234" t="s">
        <v>1</v>
      </c>
      <c r="F179" s="235" t="s">
        <v>292</v>
      </c>
      <c r="H179" s="234" t="s">
        <v>1</v>
      </c>
      <c r="L179" s="231"/>
      <c r="M179" s="236"/>
      <c r="T179" s="237"/>
      <c r="AT179" s="234" t="s">
        <v>144</v>
      </c>
      <c r="AU179" s="234" t="s">
        <v>88</v>
      </c>
      <c r="AV179" s="232" t="s">
        <v>86</v>
      </c>
      <c r="AW179" s="232" t="s">
        <v>36</v>
      </c>
      <c r="AX179" s="232" t="s">
        <v>79</v>
      </c>
      <c r="AY179" s="234" t="s">
        <v>135</v>
      </c>
    </row>
    <row r="180" spans="2:65" s="239" customFormat="1">
      <c r="B180" s="238"/>
      <c r="D180" s="233" t="s">
        <v>144</v>
      </c>
      <c r="E180" s="240" t="s">
        <v>1</v>
      </c>
      <c r="F180" s="241" t="s">
        <v>285</v>
      </c>
      <c r="H180" s="242">
        <v>4611</v>
      </c>
      <c r="L180" s="238"/>
      <c r="M180" s="243"/>
      <c r="T180" s="244"/>
      <c r="AT180" s="240" t="s">
        <v>144</v>
      </c>
      <c r="AU180" s="240" t="s">
        <v>88</v>
      </c>
      <c r="AV180" s="239" t="s">
        <v>88</v>
      </c>
      <c r="AW180" s="239" t="s">
        <v>36</v>
      </c>
      <c r="AX180" s="239" t="s">
        <v>79</v>
      </c>
      <c r="AY180" s="240" t="s">
        <v>135</v>
      </c>
    </row>
    <row r="181" spans="2:65" s="239" customFormat="1">
      <c r="B181" s="238"/>
      <c r="D181" s="233" t="s">
        <v>144</v>
      </c>
      <c r="E181" s="240" t="s">
        <v>1</v>
      </c>
      <c r="F181" s="241" t="s">
        <v>286</v>
      </c>
      <c r="H181" s="242">
        <v>686</v>
      </c>
      <c r="L181" s="238"/>
      <c r="M181" s="243"/>
      <c r="T181" s="244"/>
      <c r="AT181" s="240" t="s">
        <v>144</v>
      </c>
      <c r="AU181" s="240" t="s">
        <v>88</v>
      </c>
      <c r="AV181" s="239" t="s">
        <v>88</v>
      </c>
      <c r="AW181" s="239" t="s">
        <v>36</v>
      </c>
      <c r="AX181" s="239" t="s">
        <v>79</v>
      </c>
      <c r="AY181" s="240" t="s">
        <v>135</v>
      </c>
    </row>
    <row r="182" spans="2:65" s="239" customFormat="1">
      <c r="B182" s="238"/>
      <c r="D182" s="233" t="s">
        <v>144</v>
      </c>
      <c r="E182" s="240" t="s">
        <v>1</v>
      </c>
      <c r="F182" s="241" t="s">
        <v>287</v>
      </c>
      <c r="H182" s="242">
        <v>266</v>
      </c>
      <c r="L182" s="238"/>
      <c r="M182" s="243"/>
      <c r="T182" s="244"/>
      <c r="AT182" s="240" t="s">
        <v>144</v>
      </c>
      <c r="AU182" s="240" t="s">
        <v>88</v>
      </c>
      <c r="AV182" s="239" t="s">
        <v>88</v>
      </c>
      <c r="AW182" s="239" t="s">
        <v>36</v>
      </c>
      <c r="AX182" s="239" t="s">
        <v>79</v>
      </c>
      <c r="AY182" s="240" t="s">
        <v>135</v>
      </c>
    </row>
    <row r="183" spans="2:65" s="246" customFormat="1">
      <c r="B183" s="245"/>
      <c r="D183" s="233" t="s">
        <v>144</v>
      </c>
      <c r="E183" s="247" t="s">
        <v>1</v>
      </c>
      <c r="F183" s="248" t="s">
        <v>150</v>
      </c>
      <c r="H183" s="249">
        <v>5563</v>
      </c>
      <c r="L183" s="245"/>
      <c r="M183" s="250"/>
      <c r="T183" s="251"/>
      <c r="AT183" s="247" t="s">
        <v>144</v>
      </c>
      <c r="AU183" s="247" t="s">
        <v>88</v>
      </c>
      <c r="AV183" s="246" t="s">
        <v>142</v>
      </c>
      <c r="AW183" s="246" t="s">
        <v>36</v>
      </c>
      <c r="AX183" s="246" t="s">
        <v>86</v>
      </c>
      <c r="AY183" s="247" t="s">
        <v>135</v>
      </c>
    </row>
    <row r="184" spans="2:65" s="143" customFormat="1" ht="44.25" customHeight="1">
      <c r="B184" s="142"/>
      <c r="C184" s="219" t="s">
        <v>293</v>
      </c>
      <c r="D184" s="219" t="s">
        <v>137</v>
      </c>
      <c r="E184" s="220" t="s">
        <v>294</v>
      </c>
      <c r="F184" s="221" t="s">
        <v>295</v>
      </c>
      <c r="G184" s="222" t="s">
        <v>163</v>
      </c>
      <c r="H184" s="223">
        <v>5563</v>
      </c>
      <c r="I184" s="83"/>
      <c r="J184" s="224">
        <f>ROUND(I184*H184,2)</f>
        <v>0</v>
      </c>
      <c r="K184" s="221" t="s">
        <v>141</v>
      </c>
      <c r="L184" s="142"/>
      <c r="M184" s="225" t="s">
        <v>1</v>
      </c>
      <c r="N184" s="226" t="s">
        <v>44</v>
      </c>
      <c r="P184" s="227">
        <f>O184*H184</f>
        <v>0</v>
      </c>
      <c r="Q184" s="227">
        <v>0</v>
      </c>
      <c r="R184" s="227">
        <f>Q184*H184</f>
        <v>0</v>
      </c>
      <c r="S184" s="227">
        <v>0</v>
      </c>
      <c r="T184" s="228">
        <f>S184*H184</f>
        <v>0</v>
      </c>
      <c r="AR184" s="229" t="s">
        <v>142</v>
      </c>
      <c r="AT184" s="229" t="s">
        <v>137</v>
      </c>
      <c r="AU184" s="229" t="s">
        <v>88</v>
      </c>
      <c r="AY184" s="132" t="s">
        <v>135</v>
      </c>
      <c r="BE184" s="230">
        <f>IF(N184="základní",J184,0)</f>
        <v>0</v>
      </c>
      <c r="BF184" s="230">
        <f>IF(N184="snížená",J184,0)</f>
        <v>0</v>
      </c>
      <c r="BG184" s="230">
        <f>IF(N184="zákl. přenesená",J184,0)</f>
        <v>0</v>
      </c>
      <c r="BH184" s="230">
        <f>IF(N184="sníž. přenesená",J184,0)</f>
        <v>0</v>
      </c>
      <c r="BI184" s="230">
        <f>IF(N184="nulová",J184,0)</f>
        <v>0</v>
      </c>
      <c r="BJ184" s="132" t="s">
        <v>86</v>
      </c>
      <c r="BK184" s="230">
        <f>ROUND(I184*H184,2)</f>
        <v>0</v>
      </c>
      <c r="BL184" s="132" t="s">
        <v>142</v>
      </c>
      <c r="BM184" s="229" t="s">
        <v>296</v>
      </c>
    </row>
    <row r="185" spans="2:65" s="232" customFormat="1">
      <c r="B185" s="231"/>
      <c r="D185" s="233" t="s">
        <v>144</v>
      </c>
      <c r="E185" s="234" t="s">
        <v>1</v>
      </c>
      <c r="F185" s="235" t="s">
        <v>297</v>
      </c>
      <c r="H185" s="234" t="s">
        <v>1</v>
      </c>
      <c r="L185" s="231"/>
      <c r="M185" s="236"/>
      <c r="T185" s="237"/>
      <c r="AT185" s="234" t="s">
        <v>144</v>
      </c>
      <c r="AU185" s="234" t="s">
        <v>88</v>
      </c>
      <c r="AV185" s="232" t="s">
        <v>86</v>
      </c>
      <c r="AW185" s="232" t="s">
        <v>36</v>
      </c>
      <c r="AX185" s="232" t="s">
        <v>79</v>
      </c>
      <c r="AY185" s="234" t="s">
        <v>135</v>
      </c>
    </row>
    <row r="186" spans="2:65" s="239" customFormat="1">
      <c r="B186" s="238"/>
      <c r="D186" s="233" t="s">
        <v>144</v>
      </c>
      <c r="E186" s="240" t="s">
        <v>1</v>
      </c>
      <c r="F186" s="241" t="s">
        <v>285</v>
      </c>
      <c r="H186" s="242">
        <v>4611</v>
      </c>
      <c r="L186" s="238"/>
      <c r="M186" s="243"/>
      <c r="T186" s="244"/>
      <c r="AT186" s="240" t="s">
        <v>144</v>
      </c>
      <c r="AU186" s="240" t="s">
        <v>88</v>
      </c>
      <c r="AV186" s="239" t="s">
        <v>88</v>
      </c>
      <c r="AW186" s="239" t="s">
        <v>36</v>
      </c>
      <c r="AX186" s="239" t="s">
        <v>79</v>
      </c>
      <c r="AY186" s="240" t="s">
        <v>135</v>
      </c>
    </row>
    <row r="187" spans="2:65" s="239" customFormat="1">
      <c r="B187" s="238"/>
      <c r="D187" s="233" t="s">
        <v>144</v>
      </c>
      <c r="E187" s="240" t="s">
        <v>1</v>
      </c>
      <c r="F187" s="241" t="s">
        <v>286</v>
      </c>
      <c r="H187" s="242">
        <v>686</v>
      </c>
      <c r="L187" s="238"/>
      <c r="M187" s="243"/>
      <c r="T187" s="244"/>
      <c r="AT187" s="240" t="s">
        <v>144</v>
      </c>
      <c r="AU187" s="240" t="s">
        <v>88</v>
      </c>
      <c r="AV187" s="239" t="s">
        <v>88</v>
      </c>
      <c r="AW187" s="239" t="s">
        <v>36</v>
      </c>
      <c r="AX187" s="239" t="s">
        <v>79</v>
      </c>
      <c r="AY187" s="240" t="s">
        <v>135</v>
      </c>
    </row>
    <row r="188" spans="2:65" s="239" customFormat="1">
      <c r="B188" s="238"/>
      <c r="D188" s="233" t="s">
        <v>144</v>
      </c>
      <c r="E188" s="240" t="s">
        <v>1</v>
      </c>
      <c r="F188" s="241" t="s">
        <v>287</v>
      </c>
      <c r="H188" s="242">
        <v>266</v>
      </c>
      <c r="L188" s="238"/>
      <c r="M188" s="243"/>
      <c r="T188" s="244"/>
      <c r="AT188" s="240" t="s">
        <v>144</v>
      </c>
      <c r="AU188" s="240" t="s">
        <v>88</v>
      </c>
      <c r="AV188" s="239" t="s">
        <v>88</v>
      </c>
      <c r="AW188" s="239" t="s">
        <v>36</v>
      </c>
      <c r="AX188" s="239" t="s">
        <v>79</v>
      </c>
      <c r="AY188" s="240" t="s">
        <v>135</v>
      </c>
    </row>
    <row r="189" spans="2:65" s="246" customFormat="1">
      <c r="B189" s="245"/>
      <c r="D189" s="233" t="s">
        <v>144</v>
      </c>
      <c r="E189" s="247" t="s">
        <v>1</v>
      </c>
      <c r="F189" s="248" t="s">
        <v>150</v>
      </c>
      <c r="H189" s="249">
        <v>5563</v>
      </c>
      <c r="L189" s="245"/>
      <c r="M189" s="250"/>
      <c r="T189" s="251"/>
      <c r="AT189" s="247" t="s">
        <v>144</v>
      </c>
      <c r="AU189" s="247" t="s">
        <v>88</v>
      </c>
      <c r="AV189" s="246" t="s">
        <v>142</v>
      </c>
      <c r="AW189" s="246" t="s">
        <v>36</v>
      </c>
      <c r="AX189" s="246" t="s">
        <v>86</v>
      </c>
      <c r="AY189" s="247" t="s">
        <v>135</v>
      </c>
    </row>
    <row r="190" spans="2:65" s="143" customFormat="1" ht="44.25" customHeight="1">
      <c r="B190" s="142"/>
      <c r="C190" s="219" t="s">
        <v>298</v>
      </c>
      <c r="D190" s="219" t="s">
        <v>137</v>
      </c>
      <c r="E190" s="220" t="s">
        <v>299</v>
      </c>
      <c r="F190" s="221" t="s">
        <v>300</v>
      </c>
      <c r="G190" s="222" t="s">
        <v>163</v>
      </c>
      <c r="H190" s="223">
        <v>811</v>
      </c>
      <c r="I190" s="83"/>
      <c r="J190" s="224">
        <f>ROUND(I190*H190,2)</f>
        <v>0</v>
      </c>
      <c r="K190" s="221" t="s">
        <v>141</v>
      </c>
      <c r="L190" s="142"/>
      <c r="M190" s="225" t="s">
        <v>1</v>
      </c>
      <c r="N190" s="226" t="s">
        <v>44</v>
      </c>
      <c r="P190" s="227">
        <f>O190*H190</f>
        <v>0</v>
      </c>
      <c r="Q190" s="227">
        <v>0</v>
      </c>
      <c r="R190" s="227">
        <f>Q190*H190</f>
        <v>0</v>
      </c>
      <c r="S190" s="227">
        <v>0</v>
      </c>
      <c r="T190" s="228">
        <f>S190*H190</f>
        <v>0</v>
      </c>
      <c r="AR190" s="229" t="s">
        <v>142</v>
      </c>
      <c r="AT190" s="229" t="s">
        <v>137</v>
      </c>
      <c r="AU190" s="229" t="s">
        <v>88</v>
      </c>
      <c r="AY190" s="132" t="s">
        <v>135</v>
      </c>
      <c r="BE190" s="230">
        <f>IF(N190="základní",J190,0)</f>
        <v>0</v>
      </c>
      <c r="BF190" s="230">
        <f>IF(N190="snížená",J190,0)</f>
        <v>0</v>
      </c>
      <c r="BG190" s="230">
        <f>IF(N190="zákl. přenesená",J190,0)</f>
        <v>0</v>
      </c>
      <c r="BH190" s="230">
        <f>IF(N190="sníž. přenesená",J190,0)</f>
        <v>0</v>
      </c>
      <c r="BI190" s="230">
        <f>IF(N190="nulová",J190,0)</f>
        <v>0</v>
      </c>
      <c r="BJ190" s="132" t="s">
        <v>86</v>
      </c>
      <c r="BK190" s="230">
        <f>ROUND(I190*H190,2)</f>
        <v>0</v>
      </c>
      <c r="BL190" s="132" t="s">
        <v>142</v>
      </c>
      <c r="BM190" s="229" t="s">
        <v>301</v>
      </c>
    </row>
    <row r="191" spans="2:65" s="232" customFormat="1">
      <c r="B191" s="231"/>
      <c r="D191" s="233" t="s">
        <v>144</v>
      </c>
      <c r="E191" s="234" t="s">
        <v>1</v>
      </c>
      <c r="F191" s="235" t="s">
        <v>302</v>
      </c>
      <c r="H191" s="234" t="s">
        <v>1</v>
      </c>
      <c r="L191" s="231"/>
      <c r="M191" s="236"/>
      <c r="T191" s="237"/>
      <c r="AT191" s="234" t="s">
        <v>144</v>
      </c>
      <c r="AU191" s="234" t="s">
        <v>88</v>
      </c>
      <c r="AV191" s="232" t="s">
        <v>86</v>
      </c>
      <c r="AW191" s="232" t="s">
        <v>36</v>
      </c>
      <c r="AX191" s="232" t="s">
        <v>79</v>
      </c>
      <c r="AY191" s="234" t="s">
        <v>135</v>
      </c>
    </row>
    <row r="192" spans="2:65" s="239" customFormat="1">
      <c r="B192" s="238"/>
      <c r="D192" s="233" t="s">
        <v>144</v>
      </c>
      <c r="E192" s="240" t="s">
        <v>1</v>
      </c>
      <c r="F192" s="241" t="s">
        <v>303</v>
      </c>
      <c r="H192" s="242">
        <v>811</v>
      </c>
      <c r="L192" s="238"/>
      <c r="M192" s="243"/>
      <c r="T192" s="244"/>
      <c r="AT192" s="240" t="s">
        <v>144</v>
      </c>
      <c r="AU192" s="240" t="s">
        <v>88</v>
      </c>
      <c r="AV192" s="239" t="s">
        <v>88</v>
      </c>
      <c r="AW192" s="239" t="s">
        <v>36</v>
      </c>
      <c r="AX192" s="239" t="s">
        <v>79</v>
      </c>
      <c r="AY192" s="240" t="s">
        <v>135</v>
      </c>
    </row>
    <row r="193" spans="2:65" s="246" customFormat="1">
      <c r="B193" s="245"/>
      <c r="D193" s="233" t="s">
        <v>144</v>
      </c>
      <c r="E193" s="247" t="s">
        <v>217</v>
      </c>
      <c r="F193" s="248" t="s">
        <v>150</v>
      </c>
      <c r="H193" s="249">
        <v>811</v>
      </c>
      <c r="L193" s="245"/>
      <c r="M193" s="250"/>
      <c r="T193" s="251"/>
      <c r="AT193" s="247" t="s">
        <v>144</v>
      </c>
      <c r="AU193" s="247" t="s">
        <v>88</v>
      </c>
      <c r="AV193" s="246" t="s">
        <v>142</v>
      </c>
      <c r="AW193" s="246" t="s">
        <v>36</v>
      </c>
      <c r="AX193" s="246" t="s">
        <v>86</v>
      </c>
      <c r="AY193" s="247" t="s">
        <v>135</v>
      </c>
    </row>
    <row r="194" spans="2:65" s="143" customFormat="1" ht="62.7" customHeight="1">
      <c r="B194" s="142"/>
      <c r="C194" s="219" t="s">
        <v>304</v>
      </c>
      <c r="D194" s="219" t="s">
        <v>137</v>
      </c>
      <c r="E194" s="220" t="s">
        <v>305</v>
      </c>
      <c r="F194" s="221" t="s">
        <v>306</v>
      </c>
      <c r="G194" s="222" t="s">
        <v>163</v>
      </c>
      <c r="H194" s="223">
        <v>4752</v>
      </c>
      <c r="I194" s="83"/>
      <c r="J194" s="224">
        <f>ROUND(I194*H194,2)</f>
        <v>0</v>
      </c>
      <c r="K194" s="221" t="s">
        <v>141</v>
      </c>
      <c r="L194" s="142"/>
      <c r="M194" s="225" t="s">
        <v>1</v>
      </c>
      <c r="N194" s="226" t="s">
        <v>44</v>
      </c>
      <c r="P194" s="227">
        <f>O194*H194</f>
        <v>0</v>
      </c>
      <c r="Q194" s="227">
        <v>0</v>
      </c>
      <c r="R194" s="227">
        <f>Q194*H194</f>
        <v>0</v>
      </c>
      <c r="S194" s="227">
        <v>0</v>
      </c>
      <c r="T194" s="228">
        <f>S194*H194</f>
        <v>0</v>
      </c>
      <c r="AR194" s="229" t="s">
        <v>142</v>
      </c>
      <c r="AT194" s="229" t="s">
        <v>137</v>
      </c>
      <c r="AU194" s="229" t="s">
        <v>88</v>
      </c>
      <c r="AY194" s="132" t="s">
        <v>135</v>
      </c>
      <c r="BE194" s="230">
        <f>IF(N194="základní",J194,0)</f>
        <v>0</v>
      </c>
      <c r="BF194" s="230">
        <f>IF(N194="snížená",J194,0)</f>
        <v>0</v>
      </c>
      <c r="BG194" s="230">
        <f>IF(N194="zákl. přenesená",J194,0)</f>
        <v>0</v>
      </c>
      <c r="BH194" s="230">
        <f>IF(N194="sníž. přenesená",J194,0)</f>
        <v>0</v>
      </c>
      <c r="BI194" s="230">
        <f>IF(N194="nulová",J194,0)</f>
        <v>0</v>
      </c>
      <c r="BJ194" s="132" t="s">
        <v>86</v>
      </c>
      <c r="BK194" s="230">
        <f>ROUND(I194*H194,2)</f>
        <v>0</v>
      </c>
      <c r="BL194" s="132" t="s">
        <v>142</v>
      </c>
      <c r="BM194" s="229" t="s">
        <v>307</v>
      </c>
    </row>
    <row r="195" spans="2:65" s="232" customFormat="1" ht="20.399999999999999">
      <c r="B195" s="231"/>
      <c r="D195" s="233" t="s">
        <v>144</v>
      </c>
      <c r="E195" s="234" t="s">
        <v>1</v>
      </c>
      <c r="F195" s="235" t="s">
        <v>308</v>
      </c>
      <c r="H195" s="234" t="s">
        <v>1</v>
      </c>
      <c r="L195" s="231"/>
      <c r="M195" s="236"/>
      <c r="T195" s="237"/>
      <c r="AT195" s="234" t="s">
        <v>144</v>
      </c>
      <c r="AU195" s="234" t="s">
        <v>88</v>
      </c>
      <c r="AV195" s="232" t="s">
        <v>86</v>
      </c>
      <c r="AW195" s="232" t="s">
        <v>36</v>
      </c>
      <c r="AX195" s="232" t="s">
        <v>79</v>
      </c>
      <c r="AY195" s="234" t="s">
        <v>135</v>
      </c>
    </row>
    <row r="196" spans="2:65" s="239" customFormat="1">
      <c r="B196" s="238"/>
      <c r="D196" s="233" t="s">
        <v>144</v>
      </c>
      <c r="E196" s="240" t="s">
        <v>1</v>
      </c>
      <c r="F196" s="241" t="s">
        <v>285</v>
      </c>
      <c r="H196" s="242">
        <v>4611</v>
      </c>
      <c r="L196" s="238"/>
      <c r="M196" s="243"/>
      <c r="T196" s="244"/>
      <c r="AT196" s="240" t="s">
        <v>144</v>
      </c>
      <c r="AU196" s="240" t="s">
        <v>88</v>
      </c>
      <c r="AV196" s="239" t="s">
        <v>88</v>
      </c>
      <c r="AW196" s="239" t="s">
        <v>36</v>
      </c>
      <c r="AX196" s="239" t="s">
        <v>79</v>
      </c>
      <c r="AY196" s="240" t="s">
        <v>135</v>
      </c>
    </row>
    <row r="197" spans="2:65" s="239" customFormat="1">
      <c r="B197" s="238"/>
      <c r="D197" s="233" t="s">
        <v>144</v>
      </c>
      <c r="E197" s="240" t="s">
        <v>1</v>
      </c>
      <c r="F197" s="241" t="s">
        <v>286</v>
      </c>
      <c r="H197" s="242">
        <v>686</v>
      </c>
      <c r="L197" s="238"/>
      <c r="M197" s="243"/>
      <c r="T197" s="244"/>
      <c r="AT197" s="240" t="s">
        <v>144</v>
      </c>
      <c r="AU197" s="240" t="s">
        <v>88</v>
      </c>
      <c r="AV197" s="239" t="s">
        <v>88</v>
      </c>
      <c r="AW197" s="239" t="s">
        <v>36</v>
      </c>
      <c r="AX197" s="239" t="s">
        <v>79</v>
      </c>
      <c r="AY197" s="240" t="s">
        <v>135</v>
      </c>
    </row>
    <row r="198" spans="2:65" s="239" customFormat="1">
      <c r="B198" s="238"/>
      <c r="D198" s="233" t="s">
        <v>144</v>
      </c>
      <c r="E198" s="240" t="s">
        <v>1</v>
      </c>
      <c r="F198" s="241" t="s">
        <v>287</v>
      </c>
      <c r="H198" s="242">
        <v>266</v>
      </c>
      <c r="L198" s="238"/>
      <c r="M198" s="243"/>
      <c r="T198" s="244"/>
      <c r="AT198" s="240" t="s">
        <v>144</v>
      </c>
      <c r="AU198" s="240" t="s">
        <v>88</v>
      </c>
      <c r="AV198" s="239" t="s">
        <v>88</v>
      </c>
      <c r="AW198" s="239" t="s">
        <v>36</v>
      </c>
      <c r="AX198" s="239" t="s">
        <v>79</v>
      </c>
      <c r="AY198" s="240" t="s">
        <v>135</v>
      </c>
    </row>
    <row r="199" spans="2:65" s="239" customFormat="1">
      <c r="B199" s="238"/>
      <c r="D199" s="233" t="s">
        <v>144</v>
      </c>
      <c r="E199" s="240" t="s">
        <v>1</v>
      </c>
      <c r="F199" s="241" t="s">
        <v>309</v>
      </c>
      <c r="H199" s="242">
        <v>-811</v>
      </c>
      <c r="L199" s="238"/>
      <c r="M199" s="243"/>
      <c r="T199" s="244"/>
      <c r="AT199" s="240" t="s">
        <v>144</v>
      </c>
      <c r="AU199" s="240" t="s">
        <v>88</v>
      </c>
      <c r="AV199" s="239" t="s">
        <v>88</v>
      </c>
      <c r="AW199" s="239" t="s">
        <v>36</v>
      </c>
      <c r="AX199" s="239" t="s">
        <v>79</v>
      </c>
      <c r="AY199" s="240" t="s">
        <v>135</v>
      </c>
    </row>
    <row r="200" spans="2:65" s="246" customFormat="1">
      <c r="B200" s="245"/>
      <c r="D200" s="233" t="s">
        <v>144</v>
      </c>
      <c r="E200" s="247" t="s">
        <v>1</v>
      </c>
      <c r="F200" s="248" t="s">
        <v>150</v>
      </c>
      <c r="H200" s="249">
        <v>4752</v>
      </c>
      <c r="L200" s="245"/>
      <c r="M200" s="250"/>
      <c r="T200" s="251"/>
      <c r="AT200" s="247" t="s">
        <v>144</v>
      </c>
      <c r="AU200" s="247" t="s">
        <v>88</v>
      </c>
      <c r="AV200" s="246" t="s">
        <v>142</v>
      </c>
      <c r="AW200" s="246" t="s">
        <v>36</v>
      </c>
      <c r="AX200" s="246" t="s">
        <v>86</v>
      </c>
      <c r="AY200" s="247" t="s">
        <v>135</v>
      </c>
    </row>
    <row r="201" spans="2:65" s="143" customFormat="1" ht="66.75" customHeight="1">
      <c r="B201" s="142"/>
      <c r="C201" s="219" t="s">
        <v>8</v>
      </c>
      <c r="D201" s="219" t="s">
        <v>137</v>
      </c>
      <c r="E201" s="220" t="s">
        <v>310</v>
      </c>
      <c r="F201" s="221" t="s">
        <v>311</v>
      </c>
      <c r="G201" s="222" t="s">
        <v>163</v>
      </c>
      <c r="H201" s="223">
        <v>19008</v>
      </c>
      <c r="I201" s="83"/>
      <c r="J201" s="224">
        <f>ROUND(I201*H201,2)</f>
        <v>0</v>
      </c>
      <c r="K201" s="221" t="s">
        <v>141</v>
      </c>
      <c r="L201" s="142"/>
      <c r="M201" s="225" t="s">
        <v>1</v>
      </c>
      <c r="N201" s="226" t="s">
        <v>44</v>
      </c>
      <c r="P201" s="227">
        <f>O201*H201</f>
        <v>0</v>
      </c>
      <c r="Q201" s="227">
        <v>0</v>
      </c>
      <c r="R201" s="227">
        <f>Q201*H201</f>
        <v>0</v>
      </c>
      <c r="S201" s="227">
        <v>0</v>
      </c>
      <c r="T201" s="228">
        <f>S201*H201</f>
        <v>0</v>
      </c>
      <c r="AR201" s="229" t="s">
        <v>142</v>
      </c>
      <c r="AT201" s="229" t="s">
        <v>137</v>
      </c>
      <c r="AU201" s="229" t="s">
        <v>88</v>
      </c>
      <c r="AY201" s="132" t="s">
        <v>135</v>
      </c>
      <c r="BE201" s="230">
        <f>IF(N201="základní",J201,0)</f>
        <v>0</v>
      </c>
      <c r="BF201" s="230">
        <f>IF(N201="snížená",J201,0)</f>
        <v>0</v>
      </c>
      <c r="BG201" s="230">
        <f>IF(N201="zákl. přenesená",J201,0)</f>
        <v>0</v>
      </c>
      <c r="BH201" s="230">
        <f>IF(N201="sníž. přenesená",J201,0)</f>
        <v>0</v>
      </c>
      <c r="BI201" s="230">
        <f>IF(N201="nulová",J201,0)</f>
        <v>0</v>
      </c>
      <c r="BJ201" s="132" t="s">
        <v>86</v>
      </c>
      <c r="BK201" s="230">
        <f>ROUND(I201*H201,2)</f>
        <v>0</v>
      </c>
      <c r="BL201" s="132" t="s">
        <v>142</v>
      </c>
      <c r="BM201" s="229" t="s">
        <v>312</v>
      </c>
    </row>
    <row r="202" spans="2:65" s="239" customFormat="1">
      <c r="B202" s="238"/>
      <c r="D202" s="233" t="s">
        <v>144</v>
      </c>
      <c r="F202" s="241" t="s">
        <v>313</v>
      </c>
      <c r="H202" s="242">
        <v>19008</v>
      </c>
      <c r="L202" s="238"/>
      <c r="M202" s="243"/>
      <c r="T202" s="244"/>
      <c r="AT202" s="240" t="s">
        <v>144</v>
      </c>
      <c r="AU202" s="240" t="s">
        <v>88</v>
      </c>
      <c r="AV202" s="239" t="s">
        <v>88</v>
      </c>
      <c r="AW202" s="239" t="s">
        <v>4</v>
      </c>
      <c r="AX202" s="239" t="s">
        <v>86</v>
      </c>
      <c r="AY202" s="240" t="s">
        <v>135</v>
      </c>
    </row>
    <row r="203" spans="2:65" s="143" customFormat="1" ht="44.25" customHeight="1">
      <c r="B203" s="142"/>
      <c r="C203" s="219" t="s">
        <v>200</v>
      </c>
      <c r="D203" s="219" t="s">
        <v>137</v>
      </c>
      <c r="E203" s="220" t="s">
        <v>314</v>
      </c>
      <c r="F203" s="221" t="s">
        <v>315</v>
      </c>
      <c r="G203" s="222" t="s">
        <v>183</v>
      </c>
      <c r="H203" s="223">
        <v>8553.6</v>
      </c>
      <c r="I203" s="83"/>
      <c r="J203" s="224">
        <f>ROUND(I203*H203,2)</f>
        <v>0</v>
      </c>
      <c r="K203" s="221" t="s">
        <v>141</v>
      </c>
      <c r="L203" s="142"/>
      <c r="M203" s="225" t="s">
        <v>1</v>
      </c>
      <c r="N203" s="226" t="s">
        <v>44</v>
      </c>
      <c r="P203" s="227">
        <f>O203*H203</f>
        <v>0</v>
      </c>
      <c r="Q203" s="227">
        <v>0</v>
      </c>
      <c r="R203" s="227">
        <f>Q203*H203</f>
        <v>0</v>
      </c>
      <c r="S203" s="227">
        <v>0</v>
      </c>
      <c r="T203" s="228">
        <f>S203*H203</f>
        <v>0</v>
      </c>
      <c r="AR203" s="229" t="s">
        <v>142</v>
      </c>
      <c r="AT203" s="229" t="s">
        <v>137</v>
      </c>
      <c r="AU203" s="229" t="s">
        <v>88</v>
      </c>
      <c r="AY203" s="132" t="s">
        <v>135</v>
      </c>
      <c r="BE203" s="230">
        <f>IF(N203="základní",J203,0)</f>
        <v>0</v>
      </c>
      <c r="BF203" s="230">
        <f>IF(N203="snížená",J203,0)</f>
        <v>0</v>
      </c>
      <c r="BG203" s="230">
        <f>IF(N203="zákl. přenesená",J203,0)</f>
        <v>0</v>
      </c>
      <c r="BH203" s="230">
        <f>IF(N203="sníž. přenesená",J203,0)</f>
        <v>0</v>
      </c>
      <c r="BI203" s="230">
        <f>IF(N203="nulová",J203,0)</f>
        <v>0</v>
      </c>
      <c r="BJ203" s="132" t="s">
        <v>86</v>
      </c>
      <c r="BK203" s="230">
        <f>ROUND(I203*H203,2)</f>
        <v>0</v>
      </c>
      <c r="BL203" s="132" t="s">
        <v>142</v>
      </c>
      <c r="BM203" s="229" t="s">
        <v>316</v>
      </c>
    </row>
    <row r="204" spans="2:65" s="239" customFormat="1">
      <c r="B204" s="238"/>
      <c r="D204" s="233" t="s">
        <v>144</v>
      </c>
      <c r="F204" s="241" t="s">
        <v>317</v>
      </c>
      <c r="H204" s="242">
        <v>8553.6</v>
      </c>
      <c r="L204" s="238"/>
      <c r="M204" s="243"/>
      <c r="T204" s="244"/>
      <c r="AT204" s="240" t="s">
        <v>144</v>
      </c>
      <c r="AU204" s="240" t="s">
        <v>88</v>
      </c>
      <c r="AV204" s="239" t="s">
        <v>88</v>
      </c>
      <c r="AW204" s="239" t="s">
        <v>4</v>
      </c>
      <c r="AX204" s="239" t="s">
        <v>86</v>
      </c>
      <c r="AY204" s="240" t="s">
        <v>135</v>
      </c>
    </row>
    <row r="205" spans="2:65" s="143" customFormat="1" ht="33" customHeight="1">
      <c r="B205" s="142"/>
      <c r="C205" s="219" t="s">
        <v>318</v>
      </c>
      <c r="D205" s="219" t="s">
        <v>137</v>
      </c>
      <c r="E205" s="220" t="s">
        <v>319</v>
      </c>
      <c r="F205" s="221" t="s">
        <v>320</v>
      </c>
      <c r="G205" s="222" t="s">
        <v>140</v>
      </c>
      <c r="H205" s="223">
        <v>6319</v>
      </c>
      <c r="I205" s="83"/>
      <c r="J205" s="224">
        <f>ROUND(I205*H205,2)</f>
        <v>0</v>
      </c>
      <c r="K205" s="221" t="s">
        <v>141</v>
      </c>
      <c r="L205" s="142"/>
      <c r="M205" s="225" t="s">
        <v>1</v>
      </c>
      <c r="N205" s="226" t="s">
        <v>44</v>
      </c>
      <c r="P205" s="227">
        <f>O205*H205</f>
        <v>0</v>
      </c>
      <c r="Q205" s="227">
        <v>0</v>
      </c>
      <c r="R205" s="227">
        <f>Q205*H205</f>
        <v>0</v>
      </c>
      <c r="S205" s="227">
        <v>0</v>
      </c>
      <c r="T205" s="228">
        <f>S205*H205</f>
        <v>0</v>
      </c>
      <c r="AR205" s="229" t="s">
        <v>142</v>
      </c>
      <c r="AT205" s="229" t="s">
        <v>137</v>
      </c>
      <c r="AU205" s="229" t="s">
        <v>88</v>
      </c>
      <c r="AY205" s="132" t="s">
        <v>135</v>
      </c>
      <c r="BE205" s="230">
        <f>IF(N205="základní",J205,0)</f>
        <v>0</v>
      </c>
      <c r="BF205" s="230">
        <f>IF(N205="snížená",J205,0)</f>
        <v>0</v>
      </c>
      <c r="BG205" s="230">
        <f>IF(N205="zákl. přenesená",J205,0)</f>
        <v>0</v>
      </c>
      <c r="BH205" s="230">
        <f>IF(N205="sníž. přenesená",J205,0)</f>
        <v>0</v>
      </c>
      <c r="BI205" s="230">
        <f>IF(N205="nulová",J205,0)</f>
        <v>0</v>
      </c>
      <c r="BJ205" s="132" t="s">
        <v>86</v>
      </c>
      <c r="BK205" s="230">
        <f>ROUND(I205*H205,2)</f>
        <v>0</v>
      </c>
      <c r="BL205" s="132" t="s">
        <v>142</v>
      </c>
      <c r="BM205" s="229" t="s">
        <v>321</v>
      </c>
    </row>
    <row r="206" spans="2:65" s="232" customFormat="1">
      <c r="B206" s="231"/>
      <c r="D206" s="233" t="s">
        <v>144</v>
      </c>
      <c r="E206" s="234" t="s">
        <v>1</v>
      </c>
      <c r="F206" s="235" t="s">
        <v>322</v>
      </c>
      <c r="H206" s="234" t="s">
        <v>1</v>
      </c>
      <c r="L206" s="231"/>
      <c r="M206" s="236"/>
      <c r="T206" s="237"/>
      <c r="AT206" s="234" t="s">
        <v>144</v>
      </c>
      <c r="AU206" s="234" t="s">
        <v>88</v>
      </c>
      <c r="AV206" s="232" t="s">
        <v>86</v>
      </c>
      <c r="AW206" s="232" t="s">
        <v>36</v>
      </c>
      <c r="AX206" s="232" t="s">
        <v>79</v>
      </c>
      <c r="AY206" s="234" t="s">
        <v>135</v>
      </c>
    </row>
    <row r="207" spans="2:65" s="239" customFormat="1">
      <c r="B207" s="238"/>
      <c r="D207" s="233" t="s">
        <v>144</v>
      </c>
      <c r="E207" s="240" t="s">
        <v>1</v>
      </c>
      <c r="F207" s="241" t="s">
        <v>323</v>
      </c>
      <c r="H207" s="242">
        <v>6319</v>
      </c>
      <c r="L207" s="238"/>
      <c r="M207" s="243"/>
      <c r="T207" s="244"/>
      <c r="AT207" s="240" t="s">
        <v>144</v>
      </c>
      <c r="AU207" s="240" t="s">
        <v>88</v>
      </c>
      <c r="AV207" s="239" t="s">
        <v>88</v>
      </c>
      <c r="AW207" s="239" t="s">
        <v>36</v>
      </c>
      <c r="AX207" s="239" t="s">
        <v>79</v>
      </c>
      <c r="AY207" s="240" t="s">
        <v>135</v>
      </c>
    </row>
    <row r="208" spans="2:65" s="246" customFormat="1">
      <c r="B208" s="245"/>
      <c r="D208" s="233" t="s">
        <v>144</v>
      </c>
      <c r="E208" s="247" t="s">
        <v>1</v>
      </c>
      <c r="F208" s="248" t="s">
        <v>150</v>
      </c>
      <c r="H208" s="249">
        <v>6319</v>
      </c>
      <c r="L208" s="245"/>
      <c r="M208" s="250"/>
      <c r="T208" s="251"/>
      <c r="AT208" s="247" t="s">
        <v>144</v>
      </c>
      <c r="AU208" s="247" t="s">
        <v>88</v>
      </c>
      <c r="AV208" s="246" t="s">
        <v>142</v>
      </c>
      <c r="AW208" s="246" t="s">
        <v>36</v>
      </c>
      <c r="AX208" s="246" t="s">
        <v>86</v>
      </c>
      <c r="AY208" s="247" t="s">
        <v>135</v>
      </c>
    </row>
    <row r="209" spans="2:65" s="143" customFormat="1" ht="37.950000000000003" customHeight="1">
      <c r="B209" s="142"/>
      <c r="C209" s="219" t="s">
        <v>324</v>
      </c>
      <c r="D209" s="219" t="s">
        <v>137</v>
      </c>
      <c r="E209" s="220" t="s">
        <v>325</v>
      </c>
      <c r="F209" s="221" t="s">
        <v>326</v>
      </c>
      <c r="G209" s="222" t="s">
        <v>140</v>
      </c>
      <c r="H209" s="223">
        <v>6319</v>
      </c>
      <c r="I209" s="83"/>
      <c r="J209" s="224">
        <f>ROUND(I209*H209,2)</f>
        <v>0</v>
      </c>
      <c r="K209" s="221" t="s">
        <v>141</v>
      </c>
      <c r="L209" s="142"/>
      <c r="M209" s="225" t="s">
        <v>1</v>
      </c>
      <c r="N209" s="226" t="s">
        <v>44</v>
      </c>
      <c r="P209" s="227">
        <f>O209*H209</f>
        <v>0</v>
      </c>
      <c r="Q209" s="227">
        <v>0</v>
      </c>
      <c r="R209" s="227">
        <f>Q209*H209</f>
        <v>0</v>
      </c>
      <c r="S209" s="227">
        <v>0</v>
      </c>
      <c r="T209" s="228">
        <f>S209*H209</f>
        <v>0</v>
      </c>
      <c r="AR209" s="229" t="s">
        <v>142</v>
      </c>
      <c r="AT209" s="229" t="s">
        <v>137</v>
      </c>
      <c r="AU209" s="229" t="s">
        <v>88</v>
      </c>
      <c r="AY209" s="132" t="s">
        <v>135</v>
      </c>
      <c r="BE209" s="230">
        <f>IF(N209="základní",J209,0)</f>
        <v>0</v>
      </c>
      <c r="BF209" s="230">
        <f>IF(N209="snížená",J209,0)</f>
        <v>0</v>
      </c>
      <c r="BG209" s="230">
        <f>IF(N209="zákl. přenesená",J209,0)</f>
        <v>0</v>
      </c>
      <c r="BH209" s="230">
        <f>IF(N209="sníž. přenesená",J209,0)</f>
        <v>0</v>
      </c>
      <c r="BI209" s="230">
        <f>IF(N209="nulová",J209,0)</f>
        <v>0</v>
      </c>
      <c r="BJ209" s="132" t="s">
        <v>86</v>
      </c>
      <c r="BK209" s="230">
        <f>ROUND(I209*H209,2)</f>
        <v>0</v>
      </c>
      <c r="BL209" s="132" t="s">
        <v>142</v>
      </c>
      <c r="BM209" s="229" t="s">
        <v>327</v>
      </c>
    </row>
    <row r="210" spans="2:65" s="232" customFormat="1">
      <c r="B210" s="231"/>
      <c r="D210" s="233" t="s">
        <v>144</v>
      </c>
      <c r="E210" s="234" t="s">
        <v>1</v>
      </c>
      <c r="F210" s="235" t="s">
        <v>328</v>
      </c>
      <c r="H210" s="234" t="s">
        <v>1</v>
      </c>
      <c r="L210" s="231"/>
      <c r="M210" s="236"/>
      <c r="T210" s="237"/>
      <c r="AT210" s="234" t="s">
        <v>144</v>
      </c>
      <c r="AU210" s="234" t="s">
        <v>88</v>
      </c>
      <c r="AV210" s="232" t="s">
        <v>86</v>
      </c>
      <c r="AW210" s="232" t="s">
        <v>36</v>
      </c>
      <c r="AX210" s="232" t="s">
        <v>79</v>
      </c>
      <c r="AY210" s="234" t="s">
        <v>135</v>
      </c>
    </row>
    <row r="211" spans="2:65" s="239" customFormat="1">
      <c r="B211" s="238"/>
      <c r="D211" s="233" t="s">
        <v>144</v>
      </c>
      <c r="E211" s="240" t="s">
        <v>1</v>
      </c>
      <c r="F211" s="241" t="s">
        <v>241</v>
      </c>
      <c r="H211" s="242">
        <v>6319</v>
      </c>
      <c r="L211" s="238"/>
      <c r="M211" s="243"/>
      <c r="T211" s="244"/>
      <c r="AT211" s="240" t="s">
        <v>144</v>
      </c>
      <c r="AU211" s="240" t="s">
        <v>88</v>
      </c>
      <c r="AV211" s="239" t="s">
        <v>88</v>
      </c>
      <c r="AW211" s="239" t="s">
        <v>36</v>
      </c>
      <c r="AX211" s="239" t="s">
        <v>79</v>
      </c>
      <c r="AY211" s="240" t="s">
        <v>135</v>
      </c>
    </row>
    <row r="212" spans="2:65" s="246" customFormat="1">
      <c r="B212" s="245"/>
      <c r="D212" s="233" t="s">
        <v>144</v>
      </c>
      <c r="E212" s="247" t="s">
        <v>209</v>
      </c>
      <c r="F212" s="248" t="s">
        <v>150</v>
      </c>
      <c r="H212" s="249">
        <v>6319</v>
      </c>
      <c r="L212" s="245"/>
      <c r="M212" s="250"/>
      <c r="T212" s="251"/>
      <c r="AT212" s="247" t="s">
        <v>144</v>
      </c>
      <c r="AU212" s="247" t="s">
        <v>88</v>
      </c>
      <c r="AV212" s="246" t="s">
        <v>142</v>
      </c>
      <c r="AW212" s="246" t="s">
        <v>36</v>
      </c>
      <c r="AX212" s="246" t="s">
        <v>86</v>
      </c>
      <c r="AY212" s="247" t="s">
        <v>135</v>
      </c>
    </row>
    <row r="213" spans="2:65" s="143" customFormat="1" ht="37.950000000000003" customHeight="1">
      <c r="B213" s="142"/>
      <c r="C213" s="219" t="s">
        <v>329</v>
      </c>
      <c r="D213" s="219" t="s">
        <v>137</v>
      </c>
      <c r="E213" s="220" t="s">
        <v>330</v>
      </c>
      <c r="F213" s="221" t="s">
        <v>331</v>
      </c>
      <c r="G213" s="222" t="s">
        <v>140</v>
      </c>
      <c r="H213" s="223">
        <v>6319</v>
      </c>
      <c r="I213" s="83"/>
      <c r="J213" s="224">
        <f>ROUND(I213*H213,2)</f>
        <v>0</v>
      </c>
      <c r="K213" s="221" t="s">
        <v>141</v>
      </c>
      <c r="L213" s="142"/>
      <c r="M213" s="225" t="s">
        <v>1</v>
      </c>
      <c r="N213" s="226" t="s">
        <v>44</v>
      </c>
      <c r="P213" s="227">
        <f>O213*H213</f>
        <v>0</v>
      </c>
      <c r="Q213" s="227">
        <v>0</v>
      </c>
      <c r="R213" s="227">
        <f>Q213*H213</f>
        <v>0</v>
      </c>
      <c r="S213" s="227">
        <v>0</v>
      </c>
      <c r="T213" s="228">
        <f>S213*H213</f>
        <v>0</v>
      </c>
      <c r="AR213" s="229" t="s">
        <v>142</v>
      </c>
      <c r="AT213" s="229" t="s">
        <v>137</v>
      </c>
      <c r="AU213" s="229" t="s">
        <v>88</v>
      </c>
      <c r="AY213" s="132" t="s">
        <v>135</v>
      </c>
      <c r="BE213" s="230">
        <f>IF(N213="základní",J213,0)</f>
        <v>0</v>
      </c>
      <c r="BF213" s="230">
        <f>IF(N213="snížená",J213,0)</f>
        <v>0</v>
      </c>
      <c r="BG213" s="230">
        <f>IF(N213="zákl. přenesená",J213,0)</f>
        <v>0</v>
      </c>
      <c r="BH213" s="230">
        <f>IF(N213="sníž. přenesená",J213,0)</f>
        <v>0</v>
      </c>
      <c r="BI213" s="230">
        <f>IF(N213="nulová",J213,0)</f>
        <v>0</v>
      </c>
      <c r="BJ213" s="132" t="s">
        <v>86</v>
      </c>
      <c r="BK213" s="230">
        <f>ROUND(I213*H213,2)</f>
        <v>0</v>
      </c>
      <c r="BL213" s="132" t="s">
        <v>142</v>
      </c>
      <c r="BM213" s="229" t="s">
        <v>332</v>
      </c>
    </row>
    <row r="214" spans="2:65" s="232" customFormat="1">
      <c r="B214" s="231"/>
      <c r="D214" s="233" t="s">
        <v>144</v>
      </c>
      <c r="E214" s="234" t="s">
        <v>1</v>
      </c>
      <c r="F214" s="235" t="s">
        <v>333</v>
      </c>
      <c r="H214" s="234" t="s">
        <v>1</v>
      </c>
      <c r="L214" s="231"/>
      <c r="M214" s="236"/>
      <c r="T214" s="237"/>
      <c r="AT214" s="234" t="s">
        <v>144</v>
      </c>
      <c r="AU214" s="234" t="s">
        <v>88</v>
      </c>
      <c r="AV214" s="232" t="s">
        <v>86</v>
      </c>
      <c r="AW214" s="232" t="s">
        <v>36</v>
      </c>
      <c r="AX214" s="232" t="s">
        <v>79</v>
      </c>
      <c r="AY214" s="234" t="s">
        <v>135</v>
      </c>
    </row>
    <row r="215" spans="2:65" s="239" customFormat="1">
      <c r="B215" s="238"/>
      <c r="D215" s="233" t="s">
        <v>144</v>
      </c>
      <c r="E215" s="240" t="s">
        <v>1</v>
      </c>
      <c r="F215" s="241" t="s">
        <v>323</v>
      </c>
      <c r="H215" s="242">
        <v>6319</v>
      </c>
      <c r="L215" s="238"/>
      <c r="M215" s="243"/>
      <c r="T215" s="244"/>
      <c r="AT215" s="240" t="s">
        <v>144</v>
      </c>
      <c r="AU215" s="240" t="s">
        <v>88</v>
      </c>
      <c r="AV215" s="239" t="s">
        <v>88</v>
      </c>
      <c r="AW215" s="239" t="s">
        <v>36</v>
      </c>
      <c r="AX215" s="239" t="s">
        <v>79</v>
      </c>
      <c r="AY215" s="240" t="s">
        <v>135</v>
      </c>
    </row>
    <row r="216" spans="2:65" s="246" customFormat="1">
      <c r="B216" s="245"/>
      <c r="D216" s="233" t="s">
        <v>144</v>
      </c>
      <c r="E216" s="247" t="s">
        <v>1</v>
      </c>
      <c r="F216" s="248" t="s">
        <v>150</v>
      </c>
      <c r="H216" s="249">
        <v>6319</v>
      </c>
      <c r="L216" s="245"/>
      <c r="M216" s="250"/>
      <c r="T216" s="251"/>
      <c r="AT216" s="247" t="s">
        <v>144</v>
      </c>
      <c r="AU216" s="247" t="s">
        <v>88</v>
      </c>
      <c r="AV216" s="246" t="s">
        <v>142</v>
      </c>
      <c r="AW216" s="246" t="s">
        <v>36</v>
      </c>
      <c r="AX216" s="246" t="s">
        <v>86</v>
      </c>
      <c r="AY216" s="247" t="s">
        <v>135</v>
      </c>
    </row>
    <row r="217" spans="2:65" s="143" customFormat="1" ht="16.5" customHeight="1">
      <c r="B217" s="142"/>
      <c r="C217" s="356" t="s">
        <v>334</v>
      </c>
      <c r="D217" s="356" t="s">
        <v>276</v>
      </c>
      <c r="E217" s="357" t="s">
        <v>335</v>
      </c>
      <c r="F217" s="358" t="s">
        <v>336</v>
      </c>
      <c r="G217" s="359" t="s">
        <v>337</v>
      </c>
      <c r="H217" s="360">
        <v>126.38</v>
      </c>
      <c r="I217" s="105"/>
      <c r="J217" s="361">
        <f>ROUND(I217*H217,2)</f>
        <v>0</v>
      </c>
      <c r="K217" s="358" t="s">
        <v>141</v>
      </c>
      <c r="L217" s="362"/>
      <c r="M217" s="363" t="s">
        <v>1</v>
      </c>
      <c r="N217" s="364" t="s">
        <v>44</v>
      </c>
      <c r="P217" s="227">
        <f>O217*H217</f>
        <v>0</v>
      </c>
      <c r="Q217" s="227">
        <v>1E-3</v>
      </c>
      <c r="R217" s="227">
        <f>Q217*H217</f>
        <v>0.12637999999999999</v>
      </c>
      <c r="S217" s="227">
        <v>0</v>
      </c>
      <c r="T217" s="228">
        <f>S217*H217</f>
        <v>0</v>
      </c>
      <c r="AR217" s="229" t="s">
        <v>180</v>
      </c>
      <c r="AT217" s="229" t="s">
        <v>276</v>
      </c>
      <c r="AU217" s="229" t="s">
        <v>88</v>
      </c>
      <c r="AY217" s="132" t="s">
        <v>135</v>
      </c>
      <c r="BE217" s="230">
        <f>IF(N217="základní",J217,0)</f>
        <v>0</v>
      </c>
      <c r="BF217" s="230">
        <f>IF(N217="snížená",J217,0)</f>
        <v>0</v>
      </c>
      <c r="BG217" s="230">
        <f>IF(N217="zákl. přenesená",J217,0)</f>
        <v>0</v>
      </c>
      <c r="BH217" s="230">
        <f>IF(N217="sníž. přenesená",J217,0)</f>
        <v>0</v>
      </c>
      <c r="BI217" s="230">
        <f>IF(N217="nulová",J217,0)</f>
        <v>0</v>
      </c>
      <c r="BJ217" s="132" t="s">
        <v>86</v>
      </c>
      <c r="BK217" s="230">
        <f>ROUND(I217*H217,2)</f>
        <v>0</v>
      </c>
      <c r="BL217" s="132" t="s">
        <v>142</v>
      </c>
      <c r="BM217" s="229" t="s">
        <v>338</v>
      </c>
    </row>
    <row r="218" spans="2:65" s="239" customFormat="1">
      <c r="B218" s="238"/>
      <c r="D218" s="233" t="s">
        <v>144</v>
      </c>
      <c r="F218" s="241" t="s">
        <v>339</v>
      </c>
      <c r="H218" s="242">
        <v>126.38</v>
      </c>
      <c r="L218" s="238"/>
      <c r="M218" s="243"/>
      <c r="T218" s="244"/>
      <c r="AT218" s="240" t="s">
        <v>144</v>
      </c>
      <c r="AU218" s="240" t="s">
        <v>88</v>
      </c>
      <c r="AV218" s="239" t="s">
        <v>88</v>
      </c>
      <c r="AW218" s="239" t="s">
        <v>4</v>
      </c>
      <c r="AX218" s="239" t="s">
        <v>86</v>
      </c>
      <c r="AY218" s="240" t="s">
        <v>135</v>
      </c>
    </row>
    <row r="219" spans="2:65" s="209" customFormat="1" ht="22.95" customHeight="1">
      <c r="B219" s="208"/>
      <c r="D219" s="210" t="s">
        <v>78</v>
      </c>
      <c r="E219" s="217" t="s">
        <v>88</v>
      </c>
      <c r="F219" s="217" t="s">
        <v>340</v>
      </c>
      <c r="J219" s="218">
        <f>BK219</f>
        <v>0</v>
      </c>
      <c r="L219" s="208"/>
      <c r="M219" s="212"/>
      <c r="P219" s="213">
        <f>SUM(P220:P256)</f>
        <v>0</v>
      </c>
      <c r="R219" s="213">
        <f>SUM(R220:R256)</f>
        <v>183.73588799999999</v>
      </c>
      <c r="T219" s="214">
        <f>SUM(T220:T256)</f>
        <v>0</v>
      </c>
      <c r="AR219" s="210" t="s">
        <v>86</v>
      </c>
      <c r="AT219" s="215" t="s">
        <v>78</v>
      </c>
      <c r="AU219" s="215" t="s">
        <v>86</v>
      </c>
      <c r="AY219" s="210" t="s">
        <v>135</v>
      </c>
      <c r="BK219" s="216">
        <f>SUM(BK220:BK256)</f>
        <v>0</v>
      </c>
    </row>
    <row r="220" spans="2:65" s="143" customFormat="1" ht="16.5" customHeight="1">
      <c r="B220" s="142"/>
      <c r="C220" s="219" t="s">
        <v>7</v>
      </c>
      <c r="D220" s="219" t="s">
        <v>137</v>
      </c>
      <c r="E220" s="220" t="s">
        <v>341</v>
      </c>
      <c r="F220" s="221" t="s">
        <v>342</v>
      </c>
      <c r="G220" s="222" t="s">
        <v>163</v>
      </c>
      <c r="H220" s="223">
        <v>4.8</v>
      </c>
      <c r="I220" s="83"/>
      <c r="J220" s="224">
        <f>ROUND(I220*H220,2)</f>
        <v>0</v>
      </c>
      <c r="K220" s="221" t="s">
        <v>141</v>
      </c>
      <c r="L220" s="142"/>
      <c r="M220" s="225" t="s">
        <v>1</v>
      </c>
      <c r="N220" s="226" t="s">
        <v>44</v>
      </c>
      <c r="P220" s="227">
        <f>O220*H220</f>
        <v>0</v>
      </c>
      <c r="Q220" s="227">
        <v>2.3010199999999998</v>
      </c>
      <c r="R220" s="227">
        <f>Q220*H220</f>
        <v>11.044896</v>
      </c>
      <c r="S220" s="227">
        <v>0</v>
      </c>
      <c r="T220" s="228">
        <f>S220*H220</f>
        <v>0</v>
      </c>
      <c r="AR220" s="229" t="s">
        <v>142</v>
      </c>
      <c r="AT220" s="229" t="s">
        <v>137</v>
      </c>
      <c r="AU220" s="229" t="s">
        <v>88</v>
      </c>
      <c r="AY220" s="132" t="s">
        <v>135</v>
      </c>
      <c r="BE220" s="230">
        <f>IF(N220="základní",J220,0)</f>
        <v>0</v>
      </c>
      <c r="BF220" s="230">
        <f>IF(N220="snížená",J220,0)</f>
        <v>0</v>
      </c>
      <c r="BG220" s="230">
        <f>IF(N220="zákl. přenesená",J220,0)</f>
        <v>0</v>
      </c>
      <c r="BH220" s="230">
        <f>IF(N220="sníž. přenesená",J220,0)</f>
        <v>0</v>
      </c>
      <c r="BI220" s="230">
        <f>IF(N220="nulová",J220,0)</f>
        <v>0</v>
      </c>
      <c r="BJ220" s="132" t="s">
        <v>86</v>
      </c>
      <c r="BK220" s="230">
        <f>ROUND(I220*H220,2)</f>
        <v>0</v>
      </c>
      <c r="BL220" s="132" t="s">
        <v>142</v>
      </c>
      <c r="BM220" s="229" t="s">
        <v>343</v>
      </c>
    </row>
    <row r="221" spans="2:65" s="232" customFormat="1">
      <c r="B221" s="231"/>
      <c r="D221" s="233" t="s">
        <v>144</v>
      </c>
      <c r="E221" s="234" t="s">
        <v>1</v>
      </c>
      <c r="F221" s="235" t="s">
        <v>344</v>
      </c>
      <c r="H221" s="234" t="s">
        <v>1</v>
      </c>
      <c r="L221" s="231"/>
      <c r="M221" s="236"/>
      <c r="T221" s="237"/>
      <c r="AT221" s="234" t="s">
        <v>144</v>
      </c>
      <c r="AU221" s="234" t="s">
        <v>88</v>
      </c>
      <c r="AV221" s="232" t="s">
        <v>86</v>
      </c>
      <c r="AW221" s="232" t="s">
        <v>36</v>
      </c>
      <c r="AX221" s="232" t="s">
        <v>79</v>
      </c>
      <c r="AY221" s="234" t="s">
        <v>135</v>
      </c>
    </row>
    <row r="222" spans="2:65" s="239" customFormat="1">
      <c r="B222" s="238"/>
      <c r="D222" s="233" t="s">
        <v>144</v>
      </c>
      <c r="E222" s="240" t="s">
        <v>1</v>
      </c>
      <c r="F222" s="241" t="s">
        <v>345</v>
      </c>
      <c r="H222" s="242">
        <v>4.8</v>
      </c>
      <c r="L222" s="238"/>
      <c r="M222" s="243"/>
      <c r="T222" s="244"/>
      <c r="AT222" s="240" t="s">
        <v>144</v>
      </c>
      <c r="AU222" s="240" t="s">
        <v>88</v>
      </c>
      <c r="AV222" s="239" t="s">
        <v>88</v>
      </c>
      <c r="AW222" s="239" t="s">
        <v>36</v>
      </c>
      <c r="AX222" s="239" t="s">
        <v>79</v>
      </c>
      <c r="AY222" s="240" t="s">
        <v>135</v>
      </c>
    </row>
    <row r="223" spans="2:65" s="239" customFormat="1">
      <c r="B223" s="238"/>
      <c r="D223" s="233" t="s">
        <v>144</v>
      </c>
      <c r="E223" s="240" t="s">
        <v>1</v>
      </c>
      <c r="F223" s="241" t="s">
        <v>346</v>
      </c>
      <c r="H223" s="242">
        <v>0</v>
      </c>
      <c r="L223" s="238"/>
      <c r="M223" s="243"/>
      <c r="T223" s="244"/>
      <c r="AT223" s="240" t="s">
        <v>144</v>
      </c>
      <c r="AU223" s="240" t="s">
        <v>88</v>
      </c>
      <c r="AV223" s="239" t="s">
        <v>88</v>
      </c>
      <c r="AW223" s="239" t="s">
        <v>36</v>
      </c>
      <c r="AX223" s="239" t="s">
        <v>79</v>
      </c>
      <c r="AY223" s="240" t="s">
        <v>135</v>
      </c>
    </row>
    <row r="224" spans="2:65" s="246" customFormat="1">
      <c r="B224" s="245"/>
      <c r="D224" s="233" t="s">
        <v>144</v>
      </c>
      <c r="E224" s="247" t="s">
        <v>1</v>
      </c>
      <c r="F224" s="248" t="s">
        <v>150</v>
      </c>
      <c r="H224" s="249">
        <v>4.8</v>
      </c>
      <c r="L224" s="245"/>
      <c r="M224" s="250"/>
      <c r="T224" s="251"/>
      <c r="AT224" s="247" t="s">
        <v>144</v>
      </c>
      <c r="AU224" s="247" t="s">
        <v>88</v>
      </c>
      <c r="AV224" s="246" t="s">
        <v>142</v>
      </c>
      <c r="AW224" s="246" t="s">
        <v>36</v>
      </c>
      <c r="AX224" s="246" t="s">
        <v>86</v>
      </c>
      <c r="AY224" s="247" t="s">
        <v>135</v>
      </c>
    </row>
    <row r="225" spans="2:65" s="143" customFormat="1" ht="16.5" customHeight="1">
      <c r="B225" s="142"/>
      <c r="C225" s="219" t="s">
        <v>347</v>
      </c>
      <c r="D225" s="219" t="s">
        <v>137</v>
      </c>
      <c r="E225" s="220" t="s">
        <v>348</v>
      </c>
      <c r="F225" s="221" t="s">
        <v>349</v>
      </c>
      <c r="G225" s="222" t="s">
        <v>163</v>
      </c>
      <c r="H225" s="223">
        <v>47.76</v>
      </c>
      <c r="I225" s="83"/>
      <c r="J225" s="224">
        <f>ROUND(I225*H225,2)</f>
        <v>0</v>
      </c>
      <c r="K225" s="221" t="s">
        <v>141</v>
      </c>
      <c r="L225" s="142"/>
      <c r="M225" s="225" t="s">
        <v>1</v>
      </c>
      <c r="N225" s="226" t="s">
        <v>44</v>
      </c>
      <c r="P225" s="227">
        <f>O225*H225</f>
        <v>0</v>
      </c>
      <c r="Q225" s="227">
        <v>1.63</v>
      </c>
      <c r="R225" s="227">
        <f>Q225*H225</f>
        <v>77.848799999999997</v>
      </c>
      <c r="S225" s="227">
        <v>0</v>
      </c>
      <c r="T225" s="228">
        <f>S225*H225</f>
        <v>0</v>
      </c>
      <c r="AR225" s="229" t="s">
        <v>142</v>
      </c>
      <c r="AT225" s="229" t="s">
        <v>137</v>
      </c>
      <c r="AU225" s="229" t="s">
        <v>88</v>
      </c>
      <c r="AY225" s="132" t="s">
        <v>135</v>
      </c>
      <c r="BE225" s="230">
        <f>IF(N225="základní",J225,0)</f>
        <v>0</v>
      </c>
      <c r="BF225" s="230">
        <f>IF(N225="snížená",J225,0)</f>
        <v>0</v>
      </c>
      <c r="BG225" s="230">
        <f>IF(N225="zákl. přenesená",J225,0)</f>
        <v>0</v>
      </c>
      <c r="BH225" s="230">
        <f>IF(N225="sníž. přenesená",J225,0)</f>
        <v>0</v>
      </c>
      <c r="BI225" s="230">
        <f>IF(N225="nulová",J225,0)</f>
        <v>0</v>
      </c>
      <c r="BJ225" s="132" t="s">
        <v>86</v>
      </c>
      <c r="BK225" s="230">
        <f>ROUND(I225*H225,2)</f>
        <v>0</v>
      </c>
      <c r="BL225" s="132" t="s">
        <v>142</v>
      </c>
      <c r="BM225" s="229" t="s">
        <v>350</v>
      </c>
    </row>
    <row r="226" spans="2:65" s="232" customFormat="1">
      <c r="B226" s="231"/>
      <c r="D226" s="233" t="s">
        <v>144</v>
      </c>
      <c r="E226" s="234" t="s">
        <v>1</v>
      </c>
      <c r="F226" s="235" t="s">
        <v>344</v>
      </c>
      <c r="H226" s="234" t="s">
        <v>1</v>
      </c>
      <c r="L226" s="231"/>
      <c r="M226" s="236"/>
      <c r="T226" s="237"/>
      <c r="AT226" s="234" t="s">
        <v>144</v>
      </c>
      <c r="AU226" s="234" t="s">
        <v>88</v>
      </c>
      <c r="AV226" s="232" t="s">
        <v>86</v>
      </c>
      <c r="AW226" s="232" t="s">
        <v>36</v>
      </c>
      <c r="AX226" s="232" t="s">
        <v>79</v>
      </c>
      <c r="AY226" s="234" t="s">
        <v>135</v>
      </c>
    </row>
    <row r="227" spans="2:65" s="239" customFormat="1">
      <c r="B227" s="238"/>
      <c r="D227" s="233" t="s">
        <v>144</v>
      </c>
      <c r="E227" s="240" t="s">
        <v>1</v>
      </c>
      <c r="F227" s="241" t="s">
        <v>351</v>
      </c>
      <c r="H227" s="242">
        <v>47.76</v>
      </c>
      <c r="L227" s="238"/>
      <c r="M227" s="243"/>
      <c r="T227" s="244"/>
      <c r="AT227" s="240" t="s">
        <v>144</v>
      </c>
      <c r="AU227" s="240" t="s">
        <v>88</v>
      </c>
      <c r="AV227" s="239" t="s">
        <v>88</v>
      </c>
      <c r="AW227" s="239" t="s">
        <v>36</v>
      </c>
      <c r="AX227" s="239" t="s">
        <v>79</v>
      </c>
      <c r="AY227" s="240" t="s">
        <v>135</v>
      </c>
    </row>
    <row r="228" spans="2:65" s="246" customFormat="1">
      <c r="B228" s="245"/>
      <c r="D228" s="233" t="s">
        <v>144</v>
      </c>
      <c r="E228" s="247" t="s">
        <v>1</v>
      </c>
      <c r="F228" s="248" t="s">
        <v>150</v>
      </c>
      <c r="H228" s="249">
        <v>47.76</v>
      </c>
      <c r="L228" s="245"/>
      <c r="M228" s="250"/>
      <c r="T228" s="251"/>
      <c r="AT228" s="247" t="s">
        <v>144</v>
      </c>
      <c r="AU228" s="247" t="s">
        <v>88</v>
      </c>
      <c r="AV228" s="246" t="s">
        <v>142</v>
      </c>
      <c r="AW228" s="246" t="s">
        <v>36</v>
      </c>
      <c r="AX228" s="246" t="s">
        <v>86</v>
      </c>
      <c r="AY228" s="247" t="s">
        <v>135</v>
      </c>
    </row>
    <row r="229" spans="2:65" s="143" customFormat="1" ht="24.15" customHeight="1">
      <c r="B229" s="142"/>
      <c r="C229" s="219" t="s">
        <v>14</v>
      </c>
      <c r="D229" s="219" t="s">
        <v>137</v>
      </c>
      <c r="E229" s="220" t="s">
        <v>352</v>
      </c>
      <c r="F229" s="221" t="s">
        <v>353</v>
      </c>
      <c r="G229" s="222" t="s">
        <v>157</v>
      </c>
      <c r="H229" s="223">
        <v>2388</v>
      </c>
      <c r="I229" s="83"/>
      <c r="J229" s="224">
        <f>ROUND(I229*H229,2)</f>
        <v>0</v>
      </c>
      <c r="K229" s="221" t="s">
        <v>141</v>
      </c>
      <c r="L229" s="142"/>
      <c r="M229" s="225" t="s">
        <v>1</v>
      </c>
      <c r="N229" s="226" t="s">
        <v>44</v>
      </c>
      <c r="P229" s="227">
        <f>O229*H229</f>
        <v>0</v>
      </c>
      <c r="Q229" s="227">
        <v>1.16E-3</v>
      </c>
      <c r="R229" s="227">
        <f>Q229*H229</f>
        <v>2.7700800000000001</v>
      </c>
      <c r="S229" s="227">
        <v>0</v>
      </c>
      <c r="T229" s="228">
        <f>S229*H229</f>
        <v>0</v>
      </c>
      <c r="AR229" s="229" t="s">
        <v>142</v>
      </c>
      <c r="AT229" s="229" t="s">
        <v>137</v>
      </c>
      <c r="AU229" s="229" t="s">
        <v>88</v>
      </c>
      <c r="AY229" s="132" t="s">
        <v>135</v>
      </c>
      <c r="BE229" s="230">
        <f>IF(N229="základní",J229,0)</f>
        <v>0</v>
      </c>
      <c r="BF229" s="230">
        <f>IF(N229="snížená",J229,0)</f>
        <v>0</v>
      </c>
      <c r="BG229" s="230">
        <f>IF(N229="zákl. přenesená",J229,0)</f>
        <v>0</v>
      </c>
      <c r="BH229" s="230">
        <f>IF(N229="sníž. přenesená",J229,0)</f>
        <v>0</v>
      </c>
      <c r="BI229" s="230">
        <f>IF(N229="nulová",J229,0)</f>
        <v>0</v>
      </c>
      <c r="BJ229" s="132" t="s">
        <v>86</v>
      </c>
      <c r="BK229" s="230">
        <f>ROUND(I229*H229,2)</f>
        <v>0</v>
      </c>
      <c r="BL229" s="132" t="s">
        <v>142</v>
      </c>
      <c r="BM229" s="229" t="s">
        <v>354</v>
      </c>
    </row>
    <row r="230" spans="2:65" s="232" customFormat="1">
      <c r="B230" s="231"/>
      <c r="D230" s="233" t="s">
        <v>144</v>
      </c>
      <c r="E230" s="234" t="s">
        <v>1</v>
      </c>
      <c r="F230" s="235" t="s">
        <v>355</v>
      </c>
      <c r="H230" s="234" t="s">
        <v>1</v>
      </c>
      <c r="L230" s="231"/>
      <c r="M230" s="236"/>
      <c r="T230" s="237"/>
      <c r="AT230" s="234" t="s">
        <v>144</v>
      </c>
      <c r="AU230" s="234" t="s">
        <v>88</v>
      </c>
      <c r="AV230" s="232" t="s">
        <v>86</v>
      </c>
      <c r="AW230" s="232" t="s">
        <v>36</v>
      </c>
      <c r="AX230" s="232" t="s">
        <v>79</v>
      </c>
      <c r="AY230" s="234" t="s">
        <v>135</v>
      </c>
    </row>
    <row r="231" spans="2:65" s="239" customFormat="1">
      <c r="B231" s="238"/>
      <c r="D231" s="233" t="s">
        <v>144</v>
      </c>
      <c r="E231" s="240" t="s">
        <v>1</v>
      </c>
      <c r="F231" s="241" t="s">
        <v>356</v>
      </c>
      <c r="H231" s="242">
        <v>2388</v>
      </c>
      <c r="L231" s="238"/>
      <c r="M231" s="243"/>
      <c r="T231" s="244"/>
      <c r="AT231" s="240" t="s">
        <v>144</v>
      </c>
      <c r="AU231" s="240" t="s">
        <v>88</v>
      </c>
      <c r="AV231" s="239" t="s">
        <v>88</v>
      </c>
      <c r="AW231" s="239" t="s">
        <v>36</v>
      </c>
      <c r="AX231" s="239" t="s">
        <v>79</v>
      </c>
      <c r="AY231" s="240" t="s">
        <v>135</v>
      </c>
    </row>
    <row r="232" spans="2:65" s="366" customFormat="1">
      <c r="B232" s="365"/>
      <c r="D232" s="233" t="s">
        <v>144</v>
      </c>
      <c r="E232" s="367" t="s">
        <v>230</v>
      </c>
      <c r="F232" s="368" t="s">
        <v>357</v>
      </c>
      <c r="H232" s="369">
        <v>2388</v>
      </c>
      <c r="L232" s="365"/>
      <c r="M232" s="370"/>
      <c r="T232" s="371"/>
      <c r="AT232" s="367" t="s">
        <v>144</v>
      </c>
      <c r="AU232" s="367" t="s">
        <v>88</v>
      </c>
      <c r="AV232" s="366" t="s">
        <v>154</v>
      </c>
      <c r="AW232" s="366" t="s">
        <v>36</v>
      </c>
      <c r="AX232" s="366" t="s">
        <v>79</v>
      </c>
      <c r="AY232" s="367" t="s">
        <v>135</v>
      </c>
    </row>
    <row r="233" spans="2:65" s="246" customFormat="1">
      <c r="B233" s="245"/>
      <c r="D233" s="233" t="s">
        <v>144</v>
      </c>
      <c r="E233" s="247" t="s">
        <v>1</v>
      </c>
      <c r="F233" s="248" t="s">
        <v>150</v>
      </c>
      <c r="H233" s="249">
        <v>2388</v>
      </c>
      <c r="L233" s="245"/>
      <c r="M233" s="250"/>
      <c r="T233" s="251"/>
      <c r="AT233" s="247" t="s">
        <v>144</v>
      </c>
      <c r="AU233" s="247" t="s">
        <v>88</v>
      </c>
      <c r="AV233" s="246" t="s">
        <v>142</v>
      </c>
      <c r="AW233" s="246" t="s">
        <v>36</v>
      </c>
      <c r="AX233" s="246" t="s">
        <v>86</v>
      </c>
      <c r="AY233" s="247" t="s">
        <v>135</v>
      </c>
    </row>
    <row r="234" spans="2:65" s="143" customFormat="1" ht="44.25" customHeight="1">
      <c r="B234" s="142"/>
      <c r="C234" s="219" t="s">
        <v>358</v>
      </c>
      <c r="D234" s="219" t="s">
        <v>137</v>
      </c>
      <c r="E234" s="220" t="s">
        <v>359</v>
      </c>
      <c r="F234" s="221" t="s">
        <v>360</v>
      </c>
      <c r="G234" s="222" t="s">
        <v>163</v>
      </c>
      <c r="H234" s="223">
        <v>525.36</v>
      </c>
      <c r="I234" s="83"/>
      <c r="J234" s="224">
        <f>ROUND(I234*H234,2)</f>
        <v>0</v>
      </c>
      <c r="K234" s="221" t="s">
        <v>141</v>
      </c>
      <c r="L234" s="142"/>
      <c r="M234" s="225" t="s">
        <v>1</v>
      </c>
      <c r="N234" s="226" t="s">
        <v>44</v>
      </c>
      <c r="P234" s="227">
        <f>O234*H234</f>
        <v>0</v>
      </c>
      <c r="Q234" s="227">
        <v>0</v>
      </c>
      <c r="R234" s="227">
        <f>Q234*H234</f>
        <v>0</v>
      </c>
      <c r="S234" s="227">
        <v>0</v>
      </c>
      <c r="T234" s="228">
        <f>S234*H234</f>
        <v>0</v>
      </c>
      <c r="AR234" s="229" t="s">
        <v>142</v>
      </c>
      <c r="AT234" s="229" t="s">
        <v>137</v>
      </c>
      <c r="AU234" s="229" t="s">
        <v>88</v>
      </c>
      <c r="AY234" s="132" t="s">
        <v>135</v>
      </c>
      <c r="BE234" s="230">
        <f>IF(N234="základní",J234,0)</f>
        <v>0</v>
      </c>
      <c r="BF234" s="230">
        <f>IF(N234="snížená",J234,0)</f>
        <v>0</v>
      </c>
      <c r="BG234" s="230">
        <f>IF(N234="zákl. přenesená",J234,0)</f>
        <v>0</v>
      </c>
      <c r="BH234" s="230">
        <f>IF(N234="sníž. přenesená",J234,0)</f>
        <v>0</v>
      </c>
      <c r="BI234" s="230">
        <f>IF(N234="nulová",J234,0)</f>
        <v>0</v>
      </c>
      <c r="BJ234" s="132" t="s">
        <v>86</v>
      </c>
      <c r="BK234" s="230">
        <f>ROUND(I234*H234,2)</f>
        <v>0</v>
      </c>
      <c r="BL234" s="132" t="s">
        <v>142</v>
      </c>
      <c r="BM234" s="229" t="s">
        <v>361</v>
      </c>
    </row>
    <row r="235" spans="2:65" s="232" customFormat="1">
      <c r="B235" s="231"/>
      <c r="D235" s="233" t="s">
        <v>144</v>
      </c>
      <c r="E235" s="234" t="s">
        <v>1</v>
      </c>
      <c r="F235" s="235" t="s">
        <v>362</v>
      </c>
      <c r="H235" s="234" t="s">
        <v>1</v>
      </c>
      <c r="L235" s="231"/>
      <c r="M235" s="236"/>
      <c r="T235" s="237"/>
      <c r="AT235" s="234" t="s">
        <v>144</v>
      </c>
      <c r="AU235" s="234" t="s">
        <v>88</v>
      </c>
      <c r="AV235" s="232" t="s">
        <v>86</v>
      </c>
      <c r="AW235" s="232" t="s">
        <v>36</v>
      </c>
      <c r="AX235" s="232" t="s">
        <v>79</v>
      </c>
      <c r="AY235" s="234" t="s">
        <v>135</v>
      </c>
    </row>
    <row r="236" spans="2:65" s="239" customFormat="1">
      <c r="B236" s="238"/>
      <c r="D236" s="233" t="s">
        <v>144</v>
      </c>
      <c r="E236" s="240" t="s">
        <v>1</v>
      </c>
      <c r="F236" s="241" t="s">
        <v>363</v>
      </c>
      <c r="H236" s="242">
        <v>525.36</v>
      </c>
      <c r="L236" s="238"/>
      <c r="M236" s="243"/>
      <c r="T236" s="244"/>
      <c r="AT236" s="240" t="s">
        <v>144</v>
      </c>
      <c r="AU236" s="240" t="s">
        <v>88</v>
      </c>
      <c r="AV236" s="239" t="s">
        <v>88</v>
      </c>
      <c r="AW236" s="239" t="s">
        <v>36</v>
      </c>
      <c r="AX236" s="239" t="s">
        <v>79</v>
      </c>
      <c r="AY236" s="240" t="s">
        <v>135</v>
      </c>
    </row>
    <row r="237" spans="2:65" s="246" customFormat="1">
      <c r="B237" s="245"/>
      <c r="D237" s="233" t="s">
        <v>144</v>
      </c>
      <c r="E237" s="247" t="s">
        <v>1</v>
      </c>
      <c r="F237" s="248" t="s">
        <v>150</v>
      </c>
      <c r="H237" s="249">
        <v>525.36</v>
      </c>
      <c r="L237" s="245"/>
      <c r="M237" s="250"/>
      <c r="T237" s="251"/>
      <c r="AT237" s="247" t="s">
        <v>144</v>
      </c>
      <c r="AU237" s="247" t="s">
        <v>88</v>
      </c>
      <c r="AV237" s="246" t="s">
        <v>142</v>
      </c>
      <c r="AW237" s="246" t="s">
        <v>36</v>
      </c>
      <c r="AX237" s="246" t="s">
        <v>86</v>
      </c>
      <c r="AY237" s="247" t="s">
        <v>135</v>
      </c>
    </row>
    <row r="238" spans="2:65" s="143" customFormat="1" ht="37.950000000000003" customHeight="1">
      <c r="B238" s="142"/>
      <c r="C238" s="219" t="s">
        <v>364</v>
      </c>
      <c r="D238" s="219" t="s">
        <v>137</v>
      </c>
      <c r="E238" s="220" t="s">
        <v>365</v>
      </c>
      <c r="F238" s="221" t="s">
        <v>366</v>
      </c>
      <c r="G238" s="222" t="s">
        <v>140</v>
      </c>
      <c r="H238" s="223">
        <v>5253.6</v>
      </c>
      <c r="I238" s="83"/>
      <c r="J238" s="224">
        <f>ROUND(I238*H238,2)</f>
        <v>0</v>
      </c>
      <c r="K238" s="221" t="s">
        <v>141</v>
      </c>
      <c r="L238" s="142"/>
      <c r="M238" s="225" t="s">
        <v>1</v>
      </c>
      <c r="N238" s="226" t="s">
        <v>44</v>
      </c>
      <c r="P238" s="227">
        <f>O238*H238</f>
        <v>0</v>
      </c>
      <c r="Q238" s="227">
        <v>1.7000000000000001E-4</v>
      </c>
      <c r="R238" s="227">
        <f>Q238*H238</f>
        <v>0.89311200000000013</v>
      </c>
      <c r="S238" s="227">
        <v>0</v>
      </c>
      <c r="T238" s="228">
        <f>S238*H238</f>
        <v>0</v>
      </c>
      <c r="AR238" s="229" t="s">
        <v>142</v>
      </c>
      <c r="AT238" s="229" t="s">
        <v>137</v>
      </c>
      <c r="AU238" s="229" t="s">
        <v>88</v>
      </c>
      <c r="AY238" s="132" t="s">
        <v>135</v>
      </c>
      <c r="BE238" s="230">
        <f>IF(N238="základní",J238,0)</f>
        <v>0</v>
      </c>
      <c r="BF238" s="230">
        <f>IF(N238="snížená",J238,0)</f>
        <v>0</v>
      </c>
      <c r="BG238" s="230">
        <f>IF(N238="zákl. přenesená",J238,0)</f>
        <v>0</v>
      </c>
      <c r="BH238" s="230">
        <f>IF(N238="sníž. přenesená",J238,0)</f>
        <v>0</v>
      </c>
      <c r="BI238" s="230">
        <f>IF(N238="nulová",J238,0)</f>
        <v>0</v>
      </c>
      <c r="BJ238" s="132" t="s">
        <v>86</v>
      </c>
      <c r="BK238" s="230">
        <f>ROUND(I238*H238,2)</f>
        <v>0</v>
      </c>
      <c r="BL238" s="132" t="s">
        <v>142</v>
      </c>
      <c r="BM238" s="229" t="s">
        <v>367</v>
      </c>
    </row>
    <row r="239" spans="2:65" s="232" customFormat="1">
      <c r="B239" s="231"/>
      <c r="D239" s="233" t="s">
        <v>144</v>
      </c>
      <c r="E239" s="234" t="s">
        <v>1</v>
      </c>
      <c r="F239" s="235" t="s">
        <v>368</v>
      </c>
      <c r="H239" s="234" t="s">
        <v>1</v>
      </c>
      <c r="L239" s="231"/>
      <c r="M239" s="236"/>
      <c r="T239" s="237"/>
      <c r="AT239" s="234" t="s">
        <v>144</v>
      </c>
      <c r="AU239" s="234" t="s">
        <v>88</v>
      </c>
      <c r="AV239" s="232" t="s">
        <v>86</v>
      </c>
      <c r="AW239" s="232" t="s">
        <v>36</v>
      </c>
      <c r="AX239" s="232" t="s">
        <v>79</v>
      </c>
      <c r="AY239" s="234" t="s">
        <v>135</v>
      </c>
    </row>
    <row r="240" spans="2:65" s="239" customFormat="1">
      <c r="B240" s="238"/>
      <c r="D240" s="233" t="s">
        <v>144</v>
      </c>
      <c r="E240" s="240" t="s">
        <v>1</v>
      </c>
      <c r="F240" s="241" t="s">
        <v>369</v>
      </c>
      <c r="H240" s="242">
        <v>5253.6</v>
      </c>
      <c r="L240" s="238"/>
      <c r="M240" s="243"/>
      <c r="T240" s="244"/>
      <c r="AT240" s="240" t="s">
        <v>144</v>
      </c>
      <c r="AU240" s="240" t="s">
        <v>88</v>
      </c>
      <c r="AV240" s="239" t="s">
        <v>88</v>
      </c>
      <c r="AW240" s="239" t="s">
        <v>36</v>
      </c>
      <c r="AX240" s="239" t="s">
        <v>79</v>
      </c>
      <c r="AY240" s="240" t="s">
        <v>135</v>
      </c>
    </row>
    <row r="241" spans="2:65" s="246" customFormat="1">
      <c r="B241" s="245"/>
      <c r="D241" s="233" t="s">
        <v>144</v>
      </c>
      <c r="E241" s="247" t="s">
        <v>1</v>
      </c>
      <c r="F241" s="248" t="s">
        <v>150</v>
      </c>
      <c r="H241" s="249">
        <v>5253.6</v>
      </c>
      <c r="L241" s="245"/>
      <c r="M241" s="250"/>
      <c r="T241" s="251"/>
      <c r="AT241" s="247" t="s">
        <v>144</v>
      </c>
      <c r="AU241" s="247" t="s">
        <v>88</v>
      </c>
      <c r="AV241" s="246" t="s">
        <v>142</v>
      </c>
      <c r="AW241" s="246" t="s">
        <v>36</v>
      </c>
      <c r="AX241" s="246" t="s">
        <v>86</v>
      </c>
      <c r="AY241" s="247" t="s">
        <v>135</v>
      </c>
    </row>
    <row r="242" spans="2:65" s="143" customFormat="1" ht="24.15" customHeight="1">
      <c r="B242" s="142"/>
      <c r="C242" s="356" t="s">
        <v>370</v>
      </c>
      <c r="D242" s="356" t="s">
        <v>276</v>
      </c>
      <c r="E242" s="357" t="s">
        <v>371</v>
      </c>
      <c r="F242" s="358" t="s">
        <v>372</v>
      </c>
      <c r="G242" s="359" t="s">
        <v>140</v>
      </c>
      <c r="H242" s="360">
        <v>6041.64</v>
      </c>
      <c r="I242" s="105"/>
      <c r="J242" s="361">
        <f>ROUND(I242*H242,2)</f>
        <v>0</v>
      </c>
      <c r="K242" s="358" t="s">
        <v>141</v>
      </c>
      <c r="L242" s="362"/>
      <c r="M242" s="363" t="s">
        <v>1</v>
      </c>
      <c r="N242" s="364" t="s">
        <v>44</v>
      </c>
      <c r="P242" s="227">
        <f>O242*H242</f>
        <v>0</v>
      </c>
      <c r="Q242" s="227">
        <v>2.9999999999999997E-4</v>
      </c>
      <c r="R242" s="227">
        <f>Q242*H242</f>
        <v>1.812492</v>
      </c>
      <c r="S242" s="227">
        <v>0</v>
      </c>
      <c r="T242" s="228">
        <f>S242*H242</f>
        <v>0</v>
      </c>
      <c r="AR242" s="229" t="s">
        <v>180</v>
      </c>
      <c r="AT242" s="229" t="s">
        <v>276</v>
      </c>
      <c r="AU242" s="229" t="s">
        <v>88</v>
      </c>
      <c r="AY242" s="132" t="s">
        <v>135</v>
      </c>
      <c r="BE242" s="230">
        <f>IF(N242="základní",J242,0)</f>
        <v>0</v>
      </c>
      <c r="BF242" s="230">
        <f>IF(N242="snížená",J242,0)</f>
        <v>0</v>
      </c>
      <c r="BG242" s="230">
        <f>IF(N242="zákl. přenesená",J242,0)</f>
        <v>0</v>
      </c>
      <c r="BH242" s="230">
        <f>IF(N242="sníž. přenesená",J242,0)</f>
        <v>0</v>
      </c>
      <c r="BI242" s="230">
        <f>IF(N242="nulová",J242,0)</f>
        <v>0</v>
      </c>
      <c r="BJ242" s="132" t="s">
        <v>86</v>
      </c>
      <c r="BK242" s="230">
        <f>ROUND(I242*H242,2)</f>
        <v>0</v>
      </c>
      <c r="BL242" s="132" t="s">
        <v>142</v>
      </c>
      <c r="BM242" s="229" t="s">
        <v>373</v>
      </c>
    </row>
    <row r="243" spans="2:65" s="239" customFormat="1">
      <c r="B243" s="238"/>
      <c r="D243" s="233" t="s">
        <v>144</v>
      </c>
      <c r="F243" s="241" t="s">
        <v>374</v>
      </c>
      <c r="H243" s="242">
        <v>6041.64</v>
      </c>
      <c r="L243" s="238"/>
      <c r="M243" s="243"/>
      <c r="T243" s="244"/>
      <c r="AT243" s="240" t="s">
        <v>144</v>
      </c>
      <c r="AU243" s="240" t="s">
        <v>88</v>
      </c>
      <c r="AV243" s="239" t="s">
        <v>88</v>
      </c>
      <c r="AW243" s="239" t="s">
        <v>4</v>
      </c>
      <c r="AX243" s="239" t="s">
        <v>86</v>
      </c>
      <c r="AY243" s="240" t="s">
        <v>135</v>
      </c>
    </row>
    <row r="244" spans="2:65" s="143" customFormat="1" ht="16.5" customHeight="1">
      <c r="B244" s="142"/>
      <c r="C244" s="219" t="s">
        <v>375</v>
      </c>
      <c r="D244" s="219" t="s">
        <v>137</v>
      </c>
      <c r="E244" s="220" t="s">
        <v>376</v>
      </c>
      <c r="F244" s="221" t="s">
        <v>377</v>
      </c>
      <c r="G244" s="222" t="s">
        <v>378</v>
      </c>
      <c r="H244" s="223">
        <v>57</v>
      </c>
      <c r="I244" s="83"/>
      <c r="J244" s="224">
        <f>ROUND(I244*H244,2)</f>
        <v>0</v>
      </c>
      <c r="K244" s="221" t="s">
        <v>1</v>
      </c>
      <c r="L244" s="142"/>
      <c r="M244" s="225" t="s">
        <v>1</v>
      </c>
      <c r="N244" s="226" t="s">
        <v>44</v>
      </c>
      <c r="P244" s="227">
        <f>O244*H244</f>
        <v>0</v>
      </c>
      <c r="Q244" s="227">
        <v>0</v>
      </c>
      <c r="R244" s="227">
        <f>Q244*H244</f>
        <v>0</v>
      </c>
      <c r="S244" s="227">
        <v>0</v>
      </c>
      <c r="T244" s="228">
        <f>S244*H244</f>
        <v>0</v>
      </c>
      <c r="AR244" s="229" t="s">
        <v>142</v>
      </c>
      <c r="AT244" s="229" t="s">
        <v>137</v>
      </c>
      <c r="AU244" s="229" t="s">
        <v>88</v>
      </c>
      <c r="AY244" s="132" t="s">
        <v>135</v>
      </c>
      <c r="BE244" s="230">
        <f>IF(N244="základní",J244,0)</f>
        <v>0</v>
      </c>
      <c r="BF244" s="230">
        <f>IF(N244="snížená",J244,0)</f>
        <v>0</v>
      </c>
      <c r="BG244" s="230">
        <f>IF(N244="zákl. přenesená",J244,0)</f>
        <v>0</v>
      </c>
      <c r="BH244" s="230">
        <f>IF(N244="sníž. přenesená",J244,0)</f>
        <v>0</v>
      </c>
      <c r="BI244" s="230">
        <f>IF(N244="nulová",J244,0)</f>
        <v>0</v>
      </c>
      <c r="BJ244" s="132" t="s">
        <v>86</v>
      </c>
      <c r="BK244" s="230">
        <f>ROUND(I244*H244,2)</f>
        <v>0</v>
      </c>
      <c r="BL244" s="132" t="s">
        <v>142</v>
      </c>
      <c r="BM244" s="229" t="s">
        <v>379</v>
      </c>
    </row>
    <row r="245" spans="2:65" s="143" customFormat="1" ht="21.75" customHeight="1">
      <c r="B245" s="142"/>
      <c r="C245" s="356" t="s">
        <v>380</v>
      </c>
      <c r="D245" s="356" t="s">
        <v>276</v>
      </c>
      <c r="E245" s="357" t="s">
        <v>381</v>
      </c>
      <c r="F245" s="358" t="s">
        <v>382</v>
      </c>
      <c r="G245" s="359" t="s">
        <v>378</v>
      </c>
      <c r="H245" s="360">
        <v>52</v>
      </c>
      <c r="I245" s="105"/>
      <c r="J245" s="361">
        <f>ROUND(I245*H245,2)</f>
        <v>0</v>
      </c>
      <c r="K245" s="358" t="s">
        <v>1</v>
      </c>
      <c r="L245" s="362"/>
      <c r="M245" s="363" t="s">
        <v>1</v>
      </c>
      <c r="N245" s="364" t="s">
        <v>44</v>
      </c>
      <c r="P245" s="227">
        <f>O245*H245</f>
        <v>0</v>
      </c>
      <c r="Q245" s="227">
        <v>0</v>
      </c>
      <c r="R245" s="227">
        <f>Q245*H245</f>
        <v>0</v>
      </c>
      <c r="S245" s="227">
        <v>0</v>
      </c>
      <c r="T245" s="228">
        <f>S245*H245</f>
        <v>0</v>
      </c>
      <c r="AR245" s="229" t="s">
        <v>180</v>
      </c>
      <c r="AT245" s="229" t="s">
        <v>276</v>
      </c>
      <c r="AU245" s="229" t="s">
        <v>88</v>
      </c>
      <c r="AY245" s="132" t="s">
        <v>135</v>
      </c>
      <c r="BE245" s="230">
        <f>IF(N245="základní",J245,0)</f>
        <v>0</v>
      </c>
      <c r="BF245" s="230">
        <f>IF(N245="snížená",J245,0)</f>
        <v>0</v>
      </c>
      <c r="BG245" s="230">
        <f>IF(N245="zákl. přenesená",J245,0)</f>
        <v>0</v>
      </c>
      <c r="BH245" s="230">
        <f>IF(N245="sníž. přenesená",J245,0)</f>
        <v>0</v>
      </c>
      <c r="BI245" s="230">
        <f>IF(N245="nulová",J245,0)</f>
        <v>0</v>
      </c>
      <c r="BJ245" s="132" t="s">
        <v>86</v>
      </c>
      <c r="BK245" s="230">
        <f>ROUND(I245*H245,2)</f>
        <v>0</v>
      </c>
      <c r="BL245" s="132" t="s">
        <v>142</v>
      </c>
      <c r="BM245" s="229" t="s">
        <v>383</v>
      </c>
    </row>
    <row r="246" spans="2:65" s="143" customFormat="1" ht="21.75" customHeight="1">
      <c r="B246" s="142"/>
      <c r="C246" s="356" t="s">
        <v>384</v>
      </c>
      <c r="D246" s="356" t="s">
        <v>276</v>
      </c>
      <c r="E246" s="357" t="s">
        <v>385</v>
      </c>
      <c r="F246" s="358" t="s">
        <v>386</v>
      </c>
      <c r="G246" s="359" t="s">
        <v>378</v>
      </c>
      <c r="H246" s="360">
        <v>5</v>
      </c>
      <c r="I246" s="105"/>
      <c r="J246" s="361">
        <f>ROUND(I246*H246,2)</f>
        <v>0</v>
      </c>
      <c r="K246" s="358" t="s">
        <v>1</v>
      </c>
      <c r="L246" s="362"/>
      <c r="M246" s="363" t="s">
        <v>1</v>
      </c>
      <c r="N246" s="364" t="s">
        <v>44</v>
      </c>
      <c r="P246" s="227">
        <f>O246*H246</f>
        <v>0</v>
      </c>
      <c r="Q246" s="227">
        <v>0</v>
      </c>
      <c r="R246" s="227">
        <f>Q246*H246</f>
        <v>0</v>
      </c>
      <c r="S246" s="227">
        <v>0</v>
      </c>
      <c r="T246" s="228">
        <f>S246*H246</f>
        <v>0</v>
      </c>
      <c r="AR246" s="229" t="s">
        <v>180</v>
      </c>
      <c r="AT246" s="229" t="s">
        <v>276</v>
      </c>
      <c r="AU246" s="229" t="s">
        <v>88</v>
      </c>
      <c r="AY246" s="132" t="s">
        <v>135</v>
      </c>
      <c r="BE246" s="230">
        <f>IF(N246="základní",J246,0)</f>
        <v>0</v>
      </c>
      <c r="BF246" s="230">
        <f>IF(N246="snížená",J246,0)</f>
        <v>0</v>
      </c>
      <c r="BG246" s="230">
        <f>IF(N246="zákl. přenesená",J246,0)</f>
        <v>0</v>
      </c>
      <c r="BH246" s="230">
        <f>IF(N246="sníž. přenesená",J246,0)</f>
        <v>0</v>
      </c>
      <c r="BI246" s="230">
        <f>IF(N246="nulová",J246,0)</f>
        <v>0</v>
      </c>
      <c r="BJ246" s="132" t="s">
        <v>86</v>
      </c>
      <c r="BK246" s="230">
        <f>ROUND(I246*H246,2)</f>
        <v>0</v>
      </c>
      <c r="BL246" s="132" t="s">
        <v>142</v>
      </c>
      <c r="BM246" s="229" t="s">
        <v>387</v>
      </c>
    </row>
    <row r="247" spans="2:65" s="143" customFormat="1" ht="24.15" customHeight="1">
      <c r="B247" s="142"/>
      <c r="C247" s="219" t="s">
        <v>388</v>
      </c>
      <c r="D247" s="219" t="s">
        <v>137</v>
      </c>
      <c r="E247" s="220" t="s">
        <v>389</v>
      </c>
      <c r="F247" s="221" t="s">
        <v>390</v>
      </c>
      <c r="G247" s="222" t="s">
        <v>163</v>
      </c>
      <c r="H247" s="223">
        <v>14.7</v>
      </c>
      <c r="I247" s="83"/>
      <c r="J247" s="224">
        <f>ROUND(I247*H247,2)</f>
        <v>0</v>
      </c>
      <c r="K247" s="221" t="s">
        <v>141</v>
      </c>
      <c r="L247" s="142"/>
      <c r="M247" s="225" t="s">
        <v>1</v>
      </c>
      <c r="N247" s="226" t="s">
        <v>44</v>
      </c>
      <c r="P247" s="227">
        <f>O247*H247</f>
        <v>0</v>
      </c>
      <c r="Q247" s="227">
        <v>2.3010199999999998</v>
      </c>
      <c r="R247" s="227">
        <f>Q247*H247</f>
        <v>33.824993999999997</v>
      </c>
      <c r="S247" s="227">
        <v>0</v>
      </c>
      <c r="T247" s="228">
        <f>S247*H247</f>
        <v>0</v>
      </c>
      <c r="AR247" s="229" t="s">
        <v>142</v>
      </c>
      <c r="AT247" s="229" t="s">
        <v>137</v>
      </c>
      <c r="AU247" s="229" t="s">
        <v>88</v>
      </c>
      <c r="AY247" s="132" t="s">
        <v>135</v>
      </c>
      <c r="BE247" s="230">
        <f>IF(N247="základní",J247,0)</f>
        <v>0</v>
      </c>
      <c r="BF247" s="230">
        <f>IF(N247="snížená",J247,0)</f>
        <v>0</v>
      </c>
      <c r="BG247" s="230">
        <f>IF(N247="zákl. přenesená",J247,0)</f>
        <v>0</v>
      </c>
      <c r="BH247" s="230">
        <f>IF(N247="sníž. přenesená",J247,0)</f>
        <v>0</v>
      </c>
      <c r="BI247" s="230">
        <f>IF(N247="nulová",J247,0)</f>
        <v>0</v>
      </c>
      <c r="BJ247" s="132" t="s">
        <v>86</v>
      </c>
      <c r="BK247" s="230">
        <f>ROUND(I247*H247,2)</f>
        <v>0</v>
      </c>
      <c r="BL247" s="132" t="s">
        <v>142</v>
      </c>
      <c r="BM247" s="229" t="s">
        <v>391</v>
      </c>
    </row>
    <row r="248" spans="2:65" s="232" customFormat="1">
      <c r="B248" s="231"/>
      <c r="D248" s="233" t="s">
        <v>144</v>
      </c>
      <c r="E248" s="234" t="s">
        <v>1</v>
      </c>
      <c r="F248" s="235" t="s">
        <v>392</v>
      </c>
      <c r="H248" s="234" t="s">
        <v>1</v>
      </c>
      <c r="L248" s="231"/>
      <c r="M248" s="236"/>
      <c r="T248" s="237"/>
      <c r="AT248" s="234" t="s">
        <v>144</v>
      </c>
      <c r="AU248" s="234" t="s">
        <v>88</v>
      </c>
      <c r="AV248" s="232" t="s">
        <v>86</v>
      </c>
      <c r="AW248" s="232" t="s">
        <v>36</v>
      </c>
      <c r="AX248" s="232" t="s">
        <v>79</v>
      </c>
      <c r="AY248" s="234" t="s">
        <v>135</v>
      </c>
    </row>
    <row r="249" spans="2:65" s="239" customFormat="1">
      <c r="B249" s="238"/>
      <c r="D249" s="233" t="s">
        <v>144</v>
      </c>
      <c r="E249" s="240" t="s">
        <v>1</v>
      </c>
      <c r="F249" s="241" t="s">
        <v>393</v>
      </c>
      <c r="H249" s="242">
        <v>10</v>
      </c>
      <c r="L249" s="238"/>
      <c r="M249" s="243"/>
      <c r="T249" s="244"/>
      <c r="AT249" s="240" t="s">
        <v>144</v>
      </c>
      <c r="AU249" s="240" t="s">
        <v>88</v>
      </c>
      <c r="AV249" s="239" t="s">
        <v>88</v>
      </c>
      <c r="AW249" s="239" t="s">
        <v>36</v>
      </c>
      <c r="AX249" s="239" t="s">
        <v>79</v>
      </c>
      <c r="AY249" s="240" t="s">
        <v>135</v>
      </c>
    </row>
    <row r="250" spans="2:65" s="232" customFormat="1">
      <c r="B250" s="231"/>
      <c r="D250" s="233" t="s">
        <v>144</v>
      </c>
      <c r="E250" s="234" t="s">
        <v>1</v>
      </c>
      <c r="F250" s="235" t="s">
        <v>394</v>
      </c>
      <c r="H250" s="234" t="s">
        <v>1</v>
      </c>
      <c r="L250" s="231"/>
      <c r="M250" s="236"/>
      <c r="T250" s="237"/>
      <c r="AT250" s="234" t="s">
        <v>144</v>
      </c>
      <c r="AU250" s="234" t="s">
        <v>88</v>
      </c>
      <c r="AV250" s="232" t="s">
        <v>86</v>
      </c>
      <c r="AW250" s="232" t="s">
        <v>36</v>
      </c>
      <c r="AX250" s="232" t="s">
        <v>79</v>
      </c>
      <c r="AY250" s="234" t="s">
        <v>135</v>
      </c>
    </row>
    <row r="251" spans="2:65" s="239" customFormat="1">
      <c r="B251" s="238"/>
      <c r="D251" s="233" t="s">
        <v>144</v>
      </c>
      <c r="E251" s="240" t="s">
        <v>1</v>
      </c>
      <c r="F251" s="241" t="s">
        <v>395</v>
      </c>
      <c r="H251" s="242">
        <v>4.7</v>
      </c>
      <c r="L251" s="238"/>
      <c r="M251" s="243"/>
      <c r="T251" s="244"/>
      <c r="AT251" s="240" t="s">
        <v>144</v>
      </c>
      <c r="AU251" s="240" t="s">
        <v>88</v>
      </c>
      <c r="AV251" s="239" t="s">
        <v>88</v>
      </c>
      <c r="AW251" s="239" t="s">
        <v>36</v>
      </c>
      <c r="AX251" s="239" t="s">
        <v>79</v>
      </c>
      <c r="AY251" s="240" t="s">
        <v>135</v>
      </c>
    </row>
    <row r="252" spans="2:65" s="246" customFormat="1">
      <c r="B252" s="245"/>
      <c r="D252" s="233" t="s">
        <v>144</v>
      </c>
      <c r="E252" s="247" t="s">
        <v>1</v>
      </c>
      <c r="F252" s="248" t="s">
        <v>150</v>
      </c>
      <c r="H252" s="249">
        <v>14.7</v>
      </c>
      <c r="L252" s="245"/>
      <c r="M252" s="250"/>
      <c r="T252" s="251"/>
      <c r="AT252" s="247" t="s">
        <v>144</v>
      </c>
      <c r="AU252" s="247" t="s">
        <v>88</v>
      </c>
      <c r="AV252" s="246" t="s">
        <v>142</v>
      </c>
      <c r="AW252" s="246" t="s">
        <v>36</v>
      </c>
      <c r="AX252" s="246" t="s">
        <v>86</v>
      </c>
      <c r="AY252" s="247" t="s">
        <v>135</v>
      </c>
    </row>
    <row r="253" spans="2:65" s="143" customFormat="1" ht="24.15" customHeight="1">
      <c r="B253" s="142"/>
      <c r="C253" s="219" t="s">
        <v>396</v>
      </c>
      <c r="D253" s="219" t="s">
        <v>137</v>
      </c>
      <c r="E253" s="220" t="s">
        <v>397</v>
      </c>
      <c r="F253" s="221" t="s">
        <v>398</v>
      </c>
      <c r="G253" s="222" t="s">
        <v>163</v>
      </c>
      <c r="H253" s="223">
        <v>22.2</v>
      </c>
      <c r="I253" s="83"/>
      <c r="J253" s="224">
        <f>ROUND(I253*H253,2)</f>
        <v>0</v>
      </c>
      <c r="K253" s="221" t="s">
        <v>141</v>
      </c>
      <c r="L253" s="142"/>
      <c r="M253" s="225" t="s">
        <v>1</v>
      </c>
      <c r="N253" s="226" t="s">
        <v>44</v>
      </c>
      <c r="P253" s="227">
        <f>O253*H253</f>
        <v>0</v>
      </c>
      <c r="Q253" s="227">
        <v>2.5018699999999998</v>
      </c>
      <c r="R253" s="227">
        <f>Q253*H253</f>
        <v>55.541513999999992</v>
      </c>
      <c r="S253" s="227">
        <v>0</v>
      </c>
      <c r="T253" s="228">
        <f>S253*H253</f>
        <v>0</v>
      </c>
      <c r="AR253" s="229" t="s">
        <v>142</v>
      </c>
      <c r="AT253" s="229" t="s">
        <v>137</v>
      </c>
      <c r="AU253" s="229" t="s">
        <v>88</v>
      </c>
      <c r="AY253" s="132" t="s">
        <v>135</v>
      </c>
      <c r="BE253" s="230">
        <f>IF(N253="základní",J253,0)</f>
        <v>0</v>
      </c>
      <c r="BF253" s="230">
        <f>IF(N253="snížená",J253,0)</f>
        <v>0</v>
      </c>
      <c r="BG253" s="230">
        <f>IF(N253="zákl. přenesená",J253,0)</f>
        <v>0</v>
      </c>
      <c r="BH253" s="230">
        <f>IF(N253="sníž. přenesená",J253,0)</f>
        <v>0</v>
      </c>
      <c r="BI253" s="230">
        <f>IF(N253="nulová",J253,0)</f>
        <v>0</v>
      </c>
      <c r="BJ253" s="132" t="s">
        <v>86</v>
      </c>
      <c r="BK253" s="230">
        <f>ROUND(I253*H253,2)</f>
        <v>0</v>
      </c>
      <c r="BL253" s="132" t="s">
        <v>142</v>
      </c>
      <c r="BM253" s="229" t="s">
        <v>399</v>
      </c>
    </row>
    <row r="254" spans="2:65" s="232" customFormat="1">
      <c r="B254" s="231"/>
      <c r="D254" s="233" t="s">
        <v>144</v>
      </c>
      <c r="E254" s="234" t="s">
        <v>1</v>
      </c>
      <c r="F254" s="235" t="s">
        <v>400</v>
      </c>
      <c r="H254" s="234" t="s">
        <v>1</v>
      </c>
      <c r="L254" s="231"/>
      <c r="M254" s="236"/>
      <c r="T254" s="237"/>
      <c r="AT254" s="234" t="s">
        <v>144</v>
      </c>
      <c r="AU254" s="234" t="s">
        <v>88</v>
      </c>
      <c r="AV254" s="232" t="s">
        <v>86</v>
      </c>
      <c r="AW254" s="232" t="s">
        <v>36</v>
      </c>
      <c r="AX254" s="232" t="s">
        <v>79</v>
      </c>
      <c r="AY254" s="234" t="s">
        <v>135</v>
      </c>
    </row>
    <row r="255" spans="2:65" s="239" customFormat="1">
      <c r="B255" s="238"/>
      <c r="D255" s="233" t="s">
        <v>144</v>
      </c>
      <c r="E255" s="240" t="s">
        <v>1</v>
      </c>
      <c r="F255" s="241" t="s">
        <v>401</v>
      </c>
      <c r="H255" s="242">
        <v>22.2</v>
      </c>
      <c r="L255" s="238"/>
      <c r="M255" s="243"/>
      <c r="T255" s="244"/>
      <c r="AT255" s="240" t="s">
        <v>144</v>
      </c>
      <c r="AU255" s="240" t="s">
        <v>88</v>
      </c>
      <c r="AV255" s="239" t="s">
        <v>88</v>
      </c>
      <c r="AW255" s="239" t="s">
        <v>36</v>
      </c>
      <c r="AX255" s="239" t="s">
        <v>79</v>
      </c>
      <c r="AY255" s="240" t="s">
        <v>135</v>
      </c>
    </row>
    <row r="256" spans="2:65" s="246" customFormat="1">
      <c r="B256" s="245"/>
      <c r="D256" s="233" t="s">
        <v>144</v>
      </c>
      <c r="E256" s="247" t="s">
        <v>1</v>
      </c>
      <c r="F256" s="248" t="s">
        <v>150</v>
      </c>
      <c r="H256" s="249">
        <v>22.2</v>
      </c>
      <c r="L256" s="245"/>
      <c r="M256" s="250"/>
      <c r="T256" s="251"/>
      <c r="AT256" s="247" t="s">
        <v>144</v>
      </c>
      <c r="AU256" s="247" t="s">
        <v>88</v>
      </c>
      <c r="AV256" s="246" t="s">
        <v>142</v>
      </c>
      <c r="AW256" s="246" t="s">
        <v>36</v>
      </c>
      <c r="AX256" s="246" t="s">
        <v>86</v>
      </c>
      <c r="AY256" s="247" t="s">
        <v>135</v>
      </c>
    </row>
    <row r="257" spans="2:65" s="209" customFormat="1" ht="22.95" customHeight="1">
      <c r="B257" s="208"/>
      <c r="D257" s="210" t="s">
        <v>78</v>
      </c>
      <c r="E257" s="217" t="s">
        <v>159</v>
      </c>
      <c r="F257" s="217" t="s">
        <v>160</v>
      </c>
      <c r="J257" s="218">
        <f>BK257</f>
        <v>0</v>
      </c>
      <c r="L257" s="208"/>
      <c r="M257" s="212"/>
      <c r="P257" s="213">
        <f>SUM(P258:P328)</f>
        <v>0</v>
      </c>
      <c r="R257" s="213">
        <f>SUM(R258:R328)</f>
        <v>18020.283125800001</v>
      </c>
      <c r="T257" s="214">
        <f>SUM(T258:T328)</f>
        <v>0.94380000000000008</v>
      </c>
      <c r="AR257" s="210" t="s">
        <v>86</v>
      </c>
      <c r="AT257" s="215" t="s">
        <v>78</v>
      </c>
      <c r="AU257" s="215" t="s">
        <v>86</v>
      </c>
      <c r="AY257" s="210" t="s">
        <v>135</v>
      </c>
      <c r="BK257" s="216">
        <f>SUM(BK258:BK328)</f>
        <v>0</v>
      </c>
    </row>
    <row r="258" spans="2:65" s="143" customFormat="1" ht="33" customHeight="1">
      <c r="B258" s="142"/>
      <c r="C258" s="219" t="s">
        <v>402</v>
      </c>
      <c r="D258" s="219" t="s">
        <v>137</v>
      </c>
      <c r="E258" s="220" t="s">
        <v>403</v>
      </c>
      <c r="F258" s="221" t="s">
        <v>404</v>
      </c>
      <c r="G258" s="222" t="s">
        <v>140</v>
      </c>
      <c r="H258" s="223">
        <v>10998</v>
      </c>
      <c r="I258" s="83"/>
      <c r="J258" s="224">
        <f>ROUND(I258*H258,2)</f>
        <v>0</v>
      </c>
      <c r="K258" s="221" t="s">
        <v>141</v>
      </c>
      <c r="L258" s="142"/>
      <c r="M258" s="225" t="s">
        <v>1</v>
      </c>
      <c r="N258" s="226" t="s">
        <v>44</v>
      </c>
      <c r="P258" s="227">
        <f>O258*H258</f>
        <v>0</v>
      </c>
      <c r="Q258" s="227">
        <v>1.328E-2</v>
      </c>
      <c r="R258" s="227">
        <f>Q258*H258</f>
        <v>146.05343999999999</v>
      </c>
      <c r="S258" s="227">
        <v>0</v>
      </c>
      <c r="T258" s="228">
        <f>S258*H258</f>
        <v>0</v>
      </c>
      <c r="AR258" s="229" t="s">
        <v>142</v>
      </c>
      <c r="AT258" s="229" t="s">
        <v>137</v>
      </c>
      <c r="AU258" s="229" t="s">
        <v>88</v>
      </c>
      <c r="AY258" s="132" t="s">
        <v>135</v>
      </c>
      <c r="BE258" s="230">
        <f>IF(N258="základní",J258,0)</f>
        <v>0</v>
      </c>
      <c r="BF258" s="230">
        <f>IF(N258="snížená",J258,0)</f>
        <v>0</v>
      </c>
      <c r="BG258" s="230">
        <f>IF(N258="zákl. přenesená",J258,0)</f>
        <v>0</v>
      </c>
      <c r="BH258" s="230">
        <f>IF(N258="sníž. přenesená",J258,0)</f>
        <v>0</v>
      </c>
      <c r="BI258" s="230">
        <f>IF(N258="nulová",J258,0)</f>
        <v>0</v>
      </c>
      <c r="BJ258" s="132" t="s">
        <v>86</v>
      </c>
      <c r="BK258" s="230">
        <f>ROUND(I258*H258,2)</f>
        <v>0</v>
      </c>
      <c r="BL258" s="132" t="s">
        <v>142</v>
      </c>
      <c r="BM258" s="229" t="s">
        <v>405</v>
      </c>
    </row>
    <row r="259" spans="2:65" s="232" customFormat="1">
      <c r="B259" s="231"/>
      <c r="D259" s="233" t="s">
        <v>144</v>
      </c>
      <c r="E259" s="234" t="s">
        <v>1</v>
      </c>
      <c r="F259" s="235" t="s">
        <v>406</v>
      </c>
      <c r="H259" s="234" t="s">
        <v>1</v>
      </c>
      <c r="L259" s="231"/>
      <c r="M259" s="236"/>
      <c r="T259" s="237"/>
      <c r="AT259" s="234" t="s">
        <v>144</v>
      </c>
      <c r="AU259" s="234" t="s">
        <v>88</v>
      </c>
      <c r="AV259" s="232" t="s">
        <v>86</v>
      </c>
      <c r="AW259" s="232" t="s">
        <v>36</v>
      </c>
      <c r="AX259" s="232" t="s">
        <v>79</v>
      </c>
      <c r="AY259" s="234" t="s">
        <v>135</v>
      </c>
    </row>
    <row r="260" spans="2:65" s="239" customFormat="1">
      <c r="B260" s="238"/>
      <c r="D260" s="233" t="s">
        <v>144</v>
      </c>
      <c r="E260" s="240" t="s">
        <v>1</v>
      </c>
      <c r="F260" s="241" t="s">
        <v>407</v>
      </c>
      <c r="H260" s="242">
        <v>10998</v>
      </c>
      <c r="L260" s="238"/>
      <c r="M260" s="243"/>
      <c r="T260" s="244"/>
      <c r="AT260" s="240" t="s">
        <v>144</v>
      </c>
      <c r="AU260" s="240" t="s">
        <v>88</v>
      </c>
      <c r="AV260" s="239" t="s">
        <v>88</v>
      </c>
      <c r="AW260" s="239" t="s">
        <v>36</v>
      </c>
      <c r="AX260" s="239" t="s">
        <v>79</v>
      </c>
      <c r="AY260" s="240" t="s">
        <v>135</v>
      </c>
    </row>
    <row r="261" spans="2:65" s="246" customFormat="1">
      <c r="B261" s="245"/>
      <c r="D261" s="233" t="s">
        <v>144</v>
      </c>
      <c r="E261" s="247" t="s">
        <v>224</v>
      </c>
      <c r="F261" s="248" t="s">
        <v>150</v>
      </c>
      <c r="H261" s="249">
        <v>10998</v>
      </c>
      <c r="L261" s="245"/>
      <c r="M261" s="250"/>
      <c r="T261" s="251"/>
      <c r="AT261" s="247" t="s">
        <v>144</v>
      </c>
      <c r="AU261" s="247" t="s">
        <v>88</v>
      </c>
      <c r="AV261" s="246" t="s">
        <v>142</v>
      </c>
      <c r="AW261" s="246" t="s">
        <v>36</v>
      </c>
      <c r="AX261" s="246" t="s">
        <v>86</v>
      </c>
      <c r="AY261" s="247" t="s">
        <v>135</v>
      </c>
    </row>
    <row r="262" spans="2:65" s="143" customFormat="1" ht="21.75" customHeight="1">
      <c r="B262" s="142"/>
      <c r="C262" s="356" t="s">
        <v>408</v>
      </c>
      <c r="D262" s="356" t="s">
        <v>276</v>
      </c>
      <c r="E262" s="357" t="s">
        <v>409</v>
      </c>
      <c r="F262" s="358" t="s">
        <v>410</v>
      </c>
      <c r="G262" s="359" t="s">
        <v>183</v>
      </c>
      <c r="H262" s="360">
        <v>204.453</v>
      </c>
      <c r="I262" s="105"/>
      <c r="J262" s="361">
        <f>ROUND(I262*H262,2)</f>
        <v>0</v>
      </c>
      <c r="K262" s="358" t="s">
        <v>141</v>
      </c>
      <c r="L262" s="362"/>
      <c r="M262" s="363" t="s">
        <v>1</v>
      </c>
      <c r="N262" s="364" t="s">
        <v>44</v>
      </c>
      <c r="P262" s="227">
        <f>O262*H262</f>
        <v>0</v>
      </c>
      <c r="Q262" s="227">
        <v>1</v>
      </c>
      <c r="R262" s="227">
        <f>Q262*H262</f>
        <v>204.453</v>
      </c>
      <c r="S262" s="227">
        <v>0</v>
      </c>
      <c r="T262" s="228">
        <f>S262*H262</f>
        <v>0</v>
      </c>
      <c r="AR262" s="229" t="s">
        <v>180</v>
      </c>
      <c r="AT262" s="229" t="s">
        <v>276</v>
      </c>
      <c r="AU262" s="229" t="s">
        <v>88</v>
      </c>
      <c r="AY262" s="132" t="s">
        <v>135</v>
      </c>
      <c r="BE262" s="230">
        <f>IF(N262="základní",J262,0)</f>
        <v>0</v>
      </c>
      <c r="BF262" s="230">
        <f>IF(N262="snížená",J262,0)</f>
        <v>0</v>
      </c>
      <c r="BG262" s="230">
        <f>IF(N262="zákl. přenesená",J262,0)</f>
        <v>0</v>
      </c>
      <c r="BH262" s="230">
        <f>IF(N262="sníž. přenesená",J262,0)</f>
        <v>0</v>
      </c>
      <c r="BI262" s="230">
        <f>IF(N262="nulová",J262,0)</f>
        <v>0</v>
      </c>
      <c r="BJ262" s="132" t="s">
        <v>86</v>
      </c>
      <c r="BK262" s="230">
        <f>ROUND(I262*H262,2)</f>
        <v>0</v>
      </c>
      <c r="BL262" s="132" t="s">
        <v>142</v>
      </c>
      <c r="BM262" s="229" t="s">
        <v>411</v>
      </c>
    </row>
    <row r="263" spans="2:65" s="232" customFormat="1">
      <c r="B263" s="231"/>
      <c r="D263" s="233" t="s">
        <v>144</v>
      </c>
      <c r="E263" s="234" t="s">
        <v>1</v>
      </c>
      <c r="F263" s="235" t="s">
        <v>412</v>
      </c>
      <c r="H263" s="234" t="s">
        <v>1</v>
      </c>
      <c r="L263" s="231"/>
      <c r="M263" s="236"/>
      <c r="T263" s="237"/>
      <c r="AT263" s="234" t="s">
        <v>144</v>
      </c>
      <c r="AU263" s="234" t="s">
        <v>88</v>
      </c>
      <c r="AV263" s="232" t="s">
        <v>86</v>
      </c>
      <c r="AW263" s="232" t="s">
        <v>36</v>
      </c>
      <c r="AX263" s="232" t="s">
        <v>79</v>
      </c>
      <c r="AY263" s="234" t="s">
        <v>135</v>
      </c>
    </row>
    <row r="264" spans="2:65" s="239" customFormat="1">
      <c r="B264" s="238"/>
      <c r="D264" s="233" t="s">
        <v>144</v>
      </c>
      <c r="E264" s="240" t="s">
        <v>1</v>
      </c>
      <c r="F264" s="241" t="s">
        <v>413</v>
      </c>
      <c r="H264" s="242">
        <v>204.453</v>
      </c>
      <c r="L264" s="238"/>
      <c r="M264" s="243"/>
      <c r="T264" s="244"/>
      <c r="AT264" s="240" t="s">
        <v>144</v>
      </c>
      <c r="AU264" s="240" t="s">
        <v>88</v>
      </c>
      <c r="AV264" s="239" t="s">
        <v>88</v>
      </c>
      <c r="AW264" s="239" t="s">
        <v>36</v>
      </c>
      <c r="AX264" s="239" t="s">
        <v>79</v>
      </c>
      <c r="AY264" s="240" t="s">
        <v>135</v>
      </c>
    </row>
    <row r="265" spans="2:65" s="246" customFormat="1">
      <c r="B265" s="245"/>
      <c r="D265" s="233" t="s">
        <v>144</v>
      </c>
      <c r="E265" s="247" t="s">
        <v>1</v>
      </c>
      <c r="F265" s="248" t="s">
        <v>150</v>
      </c>
      <c r="H265" s="249">
        <v>204.453</v>
      </c>
      <c r="L265" s="245"/>
      <c r="M265" s="250"/>
      <c r="T265" s="251"/>
      <c r="AT265" s="247" t="s">
        <v>144</v>
      </c>
      <c r="AU265" s="247" t="s">
        <v>88</v>
      </c>
      <c r="AV265" s="246" t="s">
        <v>142</v>
      </c>
      <c r="AW265" s="246" t="s">
        <v>36</v>
      </c>
      <c r="AX265" s="246" t="s">
        <v>86</v>
      </c>
      <c r="AY265" s="247" t="s">
        <v>135</v>
      </c>
    </row>
    <row r="266" spans="2:65" s="143" customFormat="1" ht="24.15" customHeight="1">
      <c r="B266" s="142"/>
      <c r="C266" s="219" t="s">
        <v>414</v>
      </c>
      <c r="D266" s="219" t="s">
        <v>137</v>
      </c>
      <c r="E266" s="220" t="s">
        <v>415</v>
      </c>
      <c r="F266" s="221" t="s">
        <v>416</v>
      </c>
      <c r="G266" s="222" t="s">
        <v>163</v>
      </c>
      <c r="H266" s="223">
        <v>3603</v>
      </c>
      <c r="I266" s="83"/>
      <c r="J266" s="224">
        <f>ROUND(I266*H266,2)</f>
        <v>0</v>
      </c>
      <c r="K266" s="221" t="s">
        <v>1</v>
      </c>
      <c r="L266" s="142"/>
      <c r="M266" s="225" t="s">
        <v>1</v>
      </c>
      <c r="N266" s="226" t="s">
        <v>44</v>
      </c>
      <c r="P266" s="227">
        <f>O266*H266</f>
        <v>0</v>
      </c>
      <c r="Q266" s="227">
        <v>1.964</v>
      </c>
      <c r="R266" s="227">
        <f>Q266*H266</f>
        <v>7076.2919999999995</v>
      </c>
      <c r="S266" s="227">
        <v>0</v>
      </c>
      <c r="T266" s="228">
        <f>S266*H266</f>
        <v>0</v>
      </c>
      <c r="AR266" s="229" t="s">
        <v>142</v>
      </c>
      <c r="AT266" s="229" t="s">
        <v>137</v>
      </c>
      <c r="AU266" s="229" t="s">
        <v>88</v>
      </c>
      <c r="AY266" s="132" t="s">
        <v>135</v>
      </c>
      <c r="BE266" s="230">
        <f>IF(N266="základní",J266,0)</f>
        <v>0</v>
      </c>
      <c r="BF266" s="230">
        <f>IF(N266="snížená",J266,0)</f>
        <v>0</v>
      </c>
      <c r="BG266" s="230">
        <f>IF(N266="zákl. přenesená",J266,0)</f>
        <v>0</v>
      </c>
      <c r="BH266" s="230">
        <f>IF(N266="sníž. přenesená",J266,0)</f>
        <v>0</v>
      </c>
      <c r="BI266" s="230">
        <f>IF(N266="nulová",J266,0)</f>
        <v>0</v>
      </c>
      <c r="BJ266" s="132" t="s">
        <v>86</v>
      </c>
      <c r="BK266" s="230">
        <f>ROUND(I266*H266,2)</f>
        <v>0</v>
      </c>
      <c r="BL266" s="132" t="s">
        <v>142</v>
      </c>
      <c r="BM266" s="229" t="s">
        <v>417</v>
      </c>
    </row>
    <row r="267" spans="2:65" s="143" customFormat="1" ht="21.75" customHeight="1">
      <c r="B267" s="142"/>
      <c r="C267" s="219" t="s">
        <v>418</v>
      </c>
      <c r="D267" s="219" t="s">
        <v>137</v>
      </c>
      <c r="E267" s="220" t="s">
        <v>419</v>
      </c>
      <c r="F267" s="221" t="s">
        <v>420</v>
      </c>
      <c r="G267" s="222" t="s">
        <v>163</v>
      </c>
      <c r="H267" s="223">
        <v>5067</v>
      </c>
      <c r="I267" s="83"/>
      <c r="J267" s="224">
        <f>ROUND(I267*H267,2)</f>
        <v>0</v>
      </c>
      <c r="K267" s="221" t="s">
        <v>141</v>
      </c>
      <c r="L267" s="142"/>
      <c r="M267" s="225" t="s">
        <v>1</v>
      </c>
      <c r="N267" s="226" t="s">
        <v>44</v>
      </c>
      <c r="P267" s="227">
        <f>O267*H267</f>
        <v>0</v>
      </c>
      <c r="Q267" s="227">
        <v>0</v>
      </c>
      <c r="R267" s="227">
        <f>Q267*H267</f>
        <v>0</v>
      </c>
      <c r="S267" s="227">
        <v>0</v>
      </c>
      <c r="T267" s="228">
        <f>S267*H267</f>
        <v>0</v>
      </c>
      <c r="AR267" s="229" t="s">
        <v>142</v>
      </c>
      <c r="AT267" s="229" t="s">
        <v>137</v>
      </c>
      <c r="AU267" s="229" t="s">
        <v>88</v>
      </c>
      <c r="AY267" s="132" t="s">
        <v>135</v>
      </c>
      <c r="BE267" s="230">
        <f>IF(N267="základní",J267,0)</f>
        <v>0</v>
      </c>
      <c r="BF267" s="230">
        <f>IF(N267="snížená",J267,0)</f>
        <v>0</v>
      </c>
      <c r="BG267" s="230">
        <f>IF(N267="zákl. přenesená",J267,0)</f>
        <v>0</v>
      </c>
      <c r="BH267" s="230">
        <f>IF(N267="sníž. přenesená",J267,0)</f>
        <v>0</v>
      </c>
      <c r="BI267" s="230">
        <f>IF(N267="nulová",J267,0)</f>
        <v>0</v>
      </c>
      <c r="BJ267" s="132" t="s">
        <v>86</v>
      </c>
      <c r="BK267" s="230">
        <f>ROUND(I267*H267,2)</f>
        <v>0</v>
      </c>
      <c r="BL267" s="132" t="s">
        <v>142</v>
      </c>
      <c r="BM267" s="229" t="s">
        <v>421</v>
      </c>
    </row>
    <row r="268" spans="2:65" s="143" customFormat="1" ht="21.75" customHeight="1">
      <c r="B268" s="142"/>
      <c r="C268" s="356" t="s">
        <v>422</v>
      </c>
      <c r="D268" s="356" t="s">
        <v>276</v>
      </c>
      <c r="E268" s="357" t="s">
        <v>423</v>
      </c>
      <c r="F268" s="358" t="s">
        <v>424</v>
      </c>
      <c r="G268" s="359" t="s">
        <v>183</v>
      </c>
      <c r="H268" s="360">
        <v>9120.6</v>
      </c>
      <c r="I268" s="105"/>
      <c r="J268" s="361">
        <f>ROUND(I268*H268,2)</f>
        <v>0</v>
      </c>
      <c r="K268" s="358" t="s">
        <v>141</v>
      </c>
      <c r="L268" s="362"/>
      <c r="M268" s="363" t="s">
        <v>1</v>
      </c>
      <c r="N268" s="364" t="s">
        <v>44</v>
      </c>
      <c r="P268" s="227">
        <f>O268*H268</f>
        <v>0</v>
      </c>
      <c r="Q268" s="227">
        <v>1</v>
      </c>
      <c r="R268" s="227">
        <f>Q268*H268</f>
        <v>9120.6</v>
      </c>
      <c r="S268" s="227">
        <v>0</v>
      </c>
      <c r="T268" s="228">
        <f>S268*H268</f>
        <v>0</v>
      </c>
      <c r="AR268" s="229" t="s">
        <v>180</v>
      </c>
      <c r="AT268" s="229" t="s">
        <v>276</v>
      </c>
      <c r="AU268" s="229" t="s">
        <v>88</v>
      </c>
      <c r="AY268" s="132" t="s">
        <v>135</v>
      </c>
      <c r="BE268" s="230">
        <f>IF(N268="základní",J268,0)</f>
        <v>0</v>
      </c>
      <c r="BF268" s="230">
        <f>IF(N268="snížená",J268,0)</f>
        <v>0</v>
      </c>
      <c r="BG268" s="230">
        <f>IF(N268="zákl. přenesená",J268,0)</f>
        <v>0</v>
      </c>
      <c r="BH268" s="230">
        <f>IF(N268="sníž. přenesená",J268,0)</f>
        <v>0</v>
      </c>
      <c r="BI268" s="230">
        <f>IF(N268="nulová",J268,0)</f>
        <v>0</v>
      </c>
      <c r="BJ268" s="132" t="s">
        <v>86</v>
      </c>
      <c r="BK268" s="230">
        <f>ROUND(I268*H268,2)</f>
        <v>0</v>
      </c>
      <c r="BL268" s="132" t="s">
        <v>142</v>
      </c>
      <c r="BM268" s="229" t="s">
        <v>425</v>
      </c>
    </row>
    <row r="269" spans="2:65" s="239" customFormat="1">
      <c r="B269" s="238"/>
      <c r="D269" s="233" t="s">
        <v>144</v>
      </c>
      <c r="F269" s="241" t="s">
        <v>426</v>
      </c>
      <c r="H269" s="242">
        <v>9120.6</v>
      </c>
      <c r="L269" s="238"/>
      <c r="M269" s="243"/>
      <c r="T269" s="244"/>
      <c r="AT269" s="240" t="s">
        <v>144</v>
      </c>
      <c r="AU269" s="240" t="s">
        <v>88</v>
      </c>
      <c r="AV269" s="239" t="s">
        <v>88</v>
      </c>
      <c r="AW269" s="239" t="s">
        <v>4</v>
      </c>
      <c r="AX269" s="239" t="s">
        <v>86</v>
      </c>
      <c r="AY269" s="240" t="s">
        <v>135</v>
      </c>
    </row>
    <row r="270" spans="2:65" s="143" customFormat="1" ht="24.15" customHeight="1">
      <c r="B270" s="142"/>
      <c r="C270" s="219" t="s">
        <v>427</v>
      </c>
      <c r="D270" s="219" t="s">
        <v>137</v>
      </c>
      <c r="E270" s="220" t="s">
        <v>428</v>
      </c>
      <c r="F270" s="221" t="s">
        <v>429</v>
      </c>
      <c r="G270" s="222" t="s">
        <v>157</v>
      </c>
      <c r="H270" s="223">
        <v>2612</v>
      </c>
      <c r="I270" s="83"/>
      <c r="J270" s="224">
        <f>ROUND(I270*H270,2)</f>
        <v>0</v>
      </c>
      <c r="K270" s="221" t="s">
        <v>141</v>
      </c>
      <c r="L270" s="142"/>
      <c r="M270" s="225" t="s">
        <v>1</v>
      </c>
      <c r="N270" s="226" t="s">
        <v>44</v>
      </c>
      <c r="P270" s="227">
        <f>O270*H270</f>
        <v>0</v>
      </c>
      <c r="Q270" s="227">
        <v>0</v>
      </c>
      <c r="R270" s="227">
        <f>Q270*H270</f>
        <v>0</v>
      </c>
      <c r="S270" s="227">
        <v>0</v>
      </c>
      <c r="T270" s="228">
        <f>S270*H270</f>
        <v>0</v>
      </c>
      <c r="AR270" s="229" t="s">
        <v>142</v>
      </c>
      <c r="AT270" s="229" t="s">
        <v>137</v>
      </c>
      <c r="AU270" s="229" t="s">
        <v>88</v>
      </c>
      <c r="AY270" s="132" t="s">
        <v>135</v>
      </c>
      <c r="BE270" s="230">
        <f>IF(N270="základní",J270,0)</f>
        <v>0</v>
      </c>
      <c r="BF270" s="230">
        <f>IF(N270="snížená",J270,0)</f>
        <v>0</v>
      </c>
      <c r="BG270" s="230">
        <f>IF(N270="zákl. přenesená",J270,0)</f>
        <v>0</v>
      </c>
      <c r="BH270" s="230">
        <f>IF(N270="sníž. přenesená",J270,0)</f>
        <v>0</v>
      </c>
      <c r="BI270" s="230">
        <f>IF(N270="nulová",J270,0)</f>
        <v>0</v>
      </c>
      <c r="BJ270" s="132" t="s">
        <v>86</v>
      </c>
      <c r="BK270" s="230">
        <f>ROUND(I270*H270,2)</f>
        <v>0</v>
      </c>
      <c r="BL270" s="132" t="s">
        <v>142</v>
      </c>
      <c r="BM270" s="229" t="s">
        <v>430</v>
      </c>
    </row>
    <row r="271" spans="2:65" s="232" customFormat="1">
      <c r="B271" s="231"/>
      <c r="D271" s="233" t="s">
        <v>144</v>
      </c>
      <c r="E271" s="234" t="s">
        <v>1</v>
      </c>
      <c r="F271" s="235" t="s">
        <v>431</v>
      </c>
      <c r="H271" s="234" t="s">
        <v>1</v>
      </c>
      <c r="L271" s="231"/>
      <c r="M271" s="236"/>
      <c r="T271" s="237"/>
      <c r="AT271" s="234" t="s">
        <v>144</v>
      </c>
      <c r="AU271" s="234" t="s">
        <v>88</v>
      </c>
      <c r="AV271" s="232" t="s">
        <v>86</v>
      </c>
      <c r="AW271" s="232" t="s">
        <v>36</v>
      </c>
      <c r="AX271" s="232" t="s">
        <v>79</v>
      </c>
      <c r="AY271" s="234" t="s">
        <v>135</v>
      </c>
    </row>
    <row r="272" spans="2:65" s="239" customFormat="1">
      <c r="B272" s="238"/>
      <c r="D272" s="233" t="s">
        <v>144</v>
      </c>
      <c r="E272" s="240" t="s">
        <v>1</v>
      </c>
      <c r="F272" s="241" t="s">
        <v>432</v>
      </c>
      <c r="H272" s="242">
        <v>2612</v>
      </c>
      <c r="L272" s="238"/>
      <c r="M272" s="243"/>
      <c r="T272" s="244"/>
      <c r="AT272" s="240" t="s">
        <v>144</v>
      </c>
      <c r="AU272" s="240" t="s">
        <v>88</v>
      </c>
      <c r="AV272" s="239" t="s">
        <v>88</v>
      </c>
      <c r="AW272" s="239" t="s">
        <v>36</v>
      </c>
      <c r="AX272" s="239" t="s">
        <v>79</v>
      </c>
      <c r="AY272" s="240" t="s">
        <v>135</v>
      </c>
    </row>
    <row r="273" spans="2:65" s="246" customFormat="1">
      <c r="B273" s="245"/>
      <c r="D273" s="233" t="s">
        <v>144</v>
      </c>
      <c r="E273" s="247" t="s">
        <v>213</v>
      </c>
      <c r="F273" s="248" t="s">
        <v>150</v>
      </c>
      <c r="H273" s="249">
        <v>2612</v>
      </c>
      <c r="L273" s="245"/>
      <c r="M273" s="250"/>
      <c r="T273" s="251"/>
      <c r="AT273" s="247" t="s">
        <v>144</v>
      </c>
      <c r="AU273" s="247" t="s">
        <v>88</v>
      </c>
      <c r="AV273" s="246" t="s">
        <v>142</v>
      </c>
      <c r="AW273" s="246" t="s">
        <v>36</v>
      </c>
      <c r="AX273" s="246" t="s">
        <v>86</v>
      </c>
      <c r="AY273" s="247" t="s">
        <v>135</v>
      </c>
    </row>
    <row r="274" spans="2:65" s="143" customFormat="1" ht="16.5" customHeight="1">
      <c r="B274" s="142"/>
      <c r="C274" s="356" t="s">
        <v>433</v>
      </c>
      <c r="D274" s="356" t="s">
        <v>276</v>
      </c>
      <c r="E274" s="357" t="s">
        <v>434</v>
      </c>
      <c r="F274" s="358" t="s">
        <v>435</v>
      </c>
      <c r="G274" s="359" t="s">
        <v>157</v>
      </c>
      <c r="H274" s="360">
        <v>5354.6</v>
      </c>
      <c r="I274" s="105"/>
      <c r="J274" s="361">
        <f>ROUND(I274*H274,2)</f>
        <v>0</v>
      </c>
      <c r="K274" s="358" t="s">
        <v>141</v>
      </c>
      <c r="L274" s="362"/>
      <c r="M274" s="363" t="s">
        <v>1</v>
      </c>
      <c r="N274" s="364" t="s">
        <v>44</v>
      </c>
      <c r="P274" s="227">
        <f>O274*H274</f>
        <v>0</v>
      </c>
      <c r="Q274" s="227">
        <v>4.9390000000000003E-2</v>
      </c>
      <c r="R274" s="227">
        <f>Q274*H274</f>
        <v>264.46369400000003</v>
      </c>
      <c r="S274" s="227">
        <v>0</v>
      </c>
      <c r="T274" s="228">
        <f>S274*H274</f>
        <v>0</v>
      </c>
      <c r="AR274" s="229" t="s">
        <v>180</v>
      </c>
      <c r="AT274" s="229" t="s">
        <v>276</v>
      </c>
      <c r="AU274" s="229" t="s">
        <v>88</v>
      </c>
      <c r="AY274" s="132" t="s">
        <v>135</v>
      </c>
      <c r="BE274" s="230">
        <f>IF(N274="základní",J274,0)</f>
        <v>0</v>
      </c>
      <c r="BF274" s="230">
        <f>IF(N274="snížená",J274,0)</f>
        <v>0</v>
      </c>
      <c r="BG274" s="230">
        <f>IF(N274="zákl. přenesená",J274,0)</f>
        <v>0</v>
      </c>
      <c r="BH274" s="230">
        <f>IF(N274="sníž. přenesená",J274,0)</f>
        <v>0</v>
      </c>
      <c r="BI274" s="230">
        <f>IF(N274="nulová",J274,0)</f>
        <v>0</v>
      </c>
      <c r="BJ274" s="132" t="s">
        <v>86</v>
      </c>
      <c r="BK274" s="230">
        <f>ROUND(I274*H274,2)</f>
        <v>0</v>
      </c>
      <c r="BL274" s="132" t="s">
        <v>142</v>
      </c>
      <c r="BM274" s="229" t="s">
        <v>436</v>
      </c>
    </row>
    <row r="275" spans="2:65" s="239" customFormat="1">
      <c r="B275" s="238"/>
      <c r="D275" s="233" t="s">
        <v>144</v>
      </c>
      <c r="F275" s="241" t="s">
        <v>437</v>
      </c>
      <c r="H275" s="242">
        <v>5354.6</v>
      </c>
      <c r="L275" s="238"/>
      <c r="M275" s="243"/>
      <c r="T275" s="244"/>
      <c r="AT275" s="240" t="s">
        <v>144</v>
      </c>
      <c r="AU275" s="240" t="s">
        <v>88</v>
      </c>
      <c r="AV275" s="239" t="s">
        <v>88</v>
      </c>
      <c r="AW275" s="239" t="s">
        <v>4</v>
      </c>
      <c r="AX275" s="239" t="s">
        <v>86</v>
      </c>
      <c r="AY275" s="240" t="s">
        <v>135</v>
      </c>
    </row>
    <row r="276" spans="2:65" s="143" customFormat="1" ht="37.950000000000003" customHeight="1">
      <c r="B276" s="142"/>
      <c r="C276" s="356" t="s">
        <v>438</v>
      </c>
      <c r="D276" s="356" t="s">
        <v>276</v>
      </c>
      <c r="E276" s="357" t="s">
        <v>439</v>
      </c>
      <c r="F276" s="358" t="s">
        <v>440</v>
      </c>
      <c r="G276" s="359" t="s">
        <v>441</v>
      </c>
      <c r="H276" s="360">
        <v>4274.9589999999998</v>
      </c>
      <c r="I276" s="105"/>
      <c r="J276" s="361">
        <f>ROUND(I276*H276,2)</f>
        <v>0</v>
      </c>
      <c r="K276" s="358" t="s">
        <v>141</v>
      </c>
      <c r="L276" s="362"/>
      <c r="M276" s="363" t="s">
        <v>1</v>
      </c>
      <c r="N276" s="364" t="s">
        <v>44</v>
      </c>
      <c r="P276" s="227">
        <f>O276*H276</f>
        <v>0</v>
      </c>
      <c r="Q276" s="227">
        <v>0.252</v>
      </c>
      <c r="R276" s="227">
        <f>Q276*H276</f>
        <v>1077.2896679999999</v>
      </c>
      <c r="S276" s="227">
        <v>0</v>
      </c>
      <c r="T276" s="228">
        <f>S276*H276</f>
        <v>0</v>
      </c>
      <c r="AR276" s="229" t="s">
        <v>180</v>
      </c>
      <c r="AT276" s="229" t="s">
        <v>276</v>
      </c>
      <c r="AU276" s="229" t="s">
        <v>88</v>
      </c>
      <c r="AY276" s="132" t="s">
        <v>135</v>
      </c>
      <c r="BE276" s="230">
        <f>IF(N276="základní",J276,0)</f>
        <v>0</v>
      </c>
      <c r="BF276" s="230">
        <f>IF(N276="snížená",J276,0)</f>
        <v>0</v>
      </c>
      <c r="BG276" s="230">
        <f>IF(N276="zákl. přenesená",J276,0)</f>
        <v>0</v>
      </c>
      <c r="BH276" s="230">
        <f>IF(N276="sníž. přenesená",J276,0)</f>
        <v>0</v>
      </c>
      <c r="BI276" s="230">
        <f>IF(N276="nulová",J276,0)</f>
        <v>0</v>
      </c>
      <c r="BJ276" s="132" t="s">
        <v>86</v>
      </c>
      <c r="BK276" s="230">
        <f>ROUND(I276*H276,2)</f>
        <v>0</v>
      </c>
      <c r="BL276" s="132" t="s">
        <v>142</v>
      </c>
      <c r="BM276" s="229" t="s">
        <v>442</v>
      </c>
    </row>
    <row r="277" spans="2:65" s="232" customFormat="1">
      <c r="B277" s="231"/>
      <c r="D277" s="233" t="s">
        <v>144</v>
      </c>
      <c r="E277" s="234" t="s">
        <v>1</v>
      </c>
      <c r="F277" s="235" t="s">
        <v>443</v>
      </c>
      <c r="H277" s="234" t="s">
        <v>1</v>
      </c>
      <c r="L277" s="231"/>
      <c r="M277" s="236"/>
      <c r="T277" s="237"/>
      <c r="AT277" s="234" t="s">
        <v>144</v>
      </c>
      <c r="AU277" s="234" t="s">
        <v>88</v>
      </c>
      <c r="AV277" s="232" t="s">
        <v>86</v>
      </c>
      <c r="AW277" s="232" t="s">
        <v>36</v>
      </c>
      <c r="AX277" s="232" t="s">
        <v>79</v>
      </c>
      <c r="AY277" s="234" t="s">
        <v>135</v>
      </c>
    </row>
    <row r="278" spans="2:65" s="239" customFormat="1">
      <c r="B278" s="238"/>
      <c r="D278" s="233" t="s">
        <v>144</v>
      </c>
      <c r="E278" s="240" t="s">
        <v>1</v>
      </c>
      <c r="F278" s="241" t="s">
        <v>444</v>
      </c>
      <c r="H278" s="242">
        <v>4274.9589999999998</v>
      </c>
      <c r="L278" s="238"/>
      <c r="M278" s="243"/>
      <c r="T278" s="244"/>
      <c r="AT278" s="240" t="s">
        <v>144</v>
      </c>
      <c r="AU278" s="240" t="s">
        <v>88</v>
      </c>
      <c r="AV278" s="239" t="s">
        <v>88</v>
      </c>
      <c r="AW278" s="239" t="s">
        <v>36</v>
      </c>
      <c r="AX278" s="239" t="s">
        <v>79</v>
      </c>
      <c r="AY278" s="240" t="s">
        <v>135</v>
      </c>
    </row>
    <row r="279" spans="2:65" s="246" customFormat="1">
      <c r="B279" s="245"/>
      <c r="D279" s="233" t="s">
        <v>144</v>
      </c>
      <c r="E279" s="247" t="s">
        <v>1</v>
      </c>
      <c r="F279" s="248" t="s">
        <v>150</v>
      </c>
      <c r="H279" s="249">
        <v>4274.9589999999998</v>
      </c>
      <c r="L279" s="245"/>
      <c r="M279" s="250"/>
      <c r="T279" s="251"/>
      <c r="AT279" s="247" t="s">
        <v>144</v>
      </c>
      <c r="AU279" s="247" t="s">
        <v>88</v>
      </c>
      <c r="AV279" s="246" t="s">
        <v>142</v>
      </c>
      <c r="AW279" s="246" t="s">
        <v>36</v>
      </c>
      <c r="AX279" s="246" t="s">
        <v>86</v>
      </c>
      <c r="AY279" s="247" t="s">
        <v>135</v>
      </c>
    </row>
    <row r="280" spans="2:65" s="143" customFormat="1" ht="24.15" customHeight="1">
      <c r="B280" s="142"/>
      <c r="C280" s="219" t="s">
        <v>445</v>
      </c>
      <c r="D280" s="219" t="s">
        <v>137</v>
      </c>
      <c r="E280" s="220" t="s">
        <v>446</v>
      </c>
      <c r="F280" s="221" t="s">
        <v>447</v>
      </c>
      <c r="G280" s="222" t="s">
        <v>157</v>
      </c>
      <c r="H280" s="223">
        <v>87</v>
      </c>
      <c r="I280" s="83"/>
      <c r="J280" s="224">
        <f>ROUND(I280*H280,2)</f>
        <v>0</v>
      </c>
      <c r="K280" s="221" t="s">
        <v>141</v>
      </c>
      <c r="L280" s="142"/>
      <c r="M280" s="225" t="s">
        <v>1</v>
      </c>
      <c r="N280" s="226" t="s">
        <v>44</v>
      </c>
      <c r="P280" s="227">
        <f>O280*H280</f>
        <v>0</v>
      </c>
      <c r="Q280" s="227">
        <v>0</v>
      </c>
      <c r="R280" s="227">
        <f>Q280*H280</f>
        <v>0</v>
      </c>
      <c r="S280" s="227">
        <v>0</v>
      </c>
      <c r="T280" s="228">
        <f>S280*H280</f>
        <v>0</v>
      </c>
      <c r="AR280" s="229" t="s">
        <v>142</v>
      </c>
      <c r="AT280" s="229" t="s">
        <v>137</v>
      </c>
      <c r="AU280" s="229" t="s">
        <v>88</v>
      </c>
      <c r="AY280" s="132" t="s">
        <v>135</v>
      </c>
      <c r="BE280" s="230">
        <f>IF(N280="základní",J280,0)</f>
        <v>0</v>
      </c>
      <c r="BF280" s="230">
        <f>IF(N280="snížená",J280,0)</f>
        <v>0</v>
      </c>
      <c r="BG280" s="230">
        <f>IF(N280="zákl. přenesená",J280,0)</f>
        <v>0</v>
      </c>
      <c r="BH280" s="230">
        <f>IF(N280="sníž. přenesená",J280,0)</f>
        <v>0</v>
      </c>
      <c r="BI280" s="230">
        <f>IF(N280="nulová",J280,0)</f>
        <v>0</v>
      </c>
      <c r="BJ280" s="132" t="s">
        <v>86</v>
      </c>
      <c r="BK280" s="230">
        <f>ROUND(I280*H280,2)</f>
        <v>0</v>
      </c>
      <c r="BL280" s="132" t="s">
        <v>142</v>
      </c>
      <c r="BM280" s="229" t="s">
        <v>448</v>
      </c>
    </row>
    <row r="281" spans="2:65" s="232" customFormat="1">
      <c r="B281" s="231"/>
      <c r="D281" s="233" t="s">
        <v>144</v>
      </c>
      <c r="E281" s="234" t="s">
        <v>1</v>
      </c>
      <c r="F281" s="235" t="s">
        <v>431</v>
      </c>
      <c r="H281" s="234" t="s">
        <v>1</v>
      </c>
      <c r="L281" s="231"/>
      <c r="M281" s="236"/>
      <c r="T281" s="237"/>
      <c r="AT281" s="234" t="s">
        <v>144</v>
      </c>
      <c r="AU281" s="234" t="s">
        <v>88</v>
      </c>
      <c r="AV281" s="232" t="s">
        <v>86</v>
      </c>
      <c r="AW281" s="232" t="s">
        <v>36</v>
      </c>
      <c r="AX281" s="232" t="s">
        <v>79</v>
      </c>
      <c r="AY281" s="234" t="s">
        <v>135</v>
      </c>
    </row>
    <row r="282" spans="2:65" s="239" customFormat="1">
      <c r="B282" s="238"/>
      <c r="D282" s="233" t="s">
        <v>144</v>
      </c>
      <c r="E282" s="240" t="s">
        <v>1</v>
      </c>
      <c r="F282" s="241" t="s">
        <v>449</v>
      </c>
      <c r="H282" s="242">
        <v>87</v>
      </c>
      <c r="L282" s="238"/>
      <c r="M282" s="243"/>
      <c r="T282" s="244"/>
      <c r="AT282" s="240" t="s">
        <v>144</v>
      </c>
      <c r="AU282" s="240" t="s">
        <v>88</v>
      </c>
      <c r="AV282" s="239" t="s">
        <v>88</v>
      </c>
      <c r="AW282" s="239" t="s">
        <v>36</v>
      </c>
      <c r="AX282" s="239" t="s">
        <v>79</v>
      </c>
      <c r="AY282" s="240" t="s">
        <v>135</v>
      </c>
    </row>
    <row r="283" spans="2:65" s="246" customFormat="1">
      <c r="B283" s="245"/>
      <c r="D283" s="233" t="s">
        <v>144</v>
      </c>
      <c r="E283" s="247" t="s">
        <v>215</v>
      </c>
      <c r="F283" s="248" t="s">
        <v>150</v>
      </c>
      <c r="H283" s="249">
        <v>87</v>
      </c>
      <c r="L283" s="245"/>
      <c r="M283" s="250"/>
      <c r="T283" s="251"/>
      <c r="AT283" s="247" t="s">
        <v>144</v>
      </c>
      <c r="AU283" s="247" t="s">
        <v>88</v>
      </c>
      <c r="AV283" s="246" t="s">
        <v>142</v>
      </c>
      <c r="AW283" s="246" t="s">
        <v>36</v>
      </c>
      <c r="AX283" s="246" t="s">
        <v>86</v>
      </c>
      <c r="AY283" s="247" t="s">
        <v>135</v>
      </c>
    </row>
    <row r="284" spans="2:65" s="143" customFormat="1" ht="16.5" customHeight="1">
      <c r="B284" s="142"/>
      <c r="C284" s="356" t="s">
        <v>450</v>
      </c>
      <c r="D284" s="356" t="s">
        <v>276</v>
      </c>
      <c r="E284" s="357" t="s">
        <v>434</v>
      </c>
      <c r="F284" s="358" t="s">
        <v>435</v>
      </c>
      <c r="G284" s="359" t="s">
        <v>157</v>
      </c>
      <c r="H284" s="360">
        <v>178.35</v>
      </c>
      <c r="I284" s="105"/>
      <c r="J284" s="361">
        <f>ROUND(I284*H284,2)</f>
        <v>0</v>
      </c>
      <c r="K284" s="358" t="s">
        <v>141</v>
      </c>
      <c r="L284" s="362"/>
      <c r="M284" s="363" t="s">
        <v>1</v>
      </c>
      <c r="N284" s="364" t="s">
        <v>44</v>
      </c>
      <c r="P284" s="227">
        <f>O284*H284</f>
        <v>0</v>
      </c>
      <c r="Q284" s="227">
        <v>4.9390000000000003E-2</v>
      </c>
      <c r="R284" s="227">
        <f>Q284*H284</f>
        <v>8.8087064999999996</v>
      </c>
      <c r="S284" s="227">
        <v>0</v>
      </c>
      <c r="T284" s="228">
        <f>S284*H284</f>
        <v>0</v>
      </c>
      <c r="AR284" s="229" t="s">
        <v>180</v>
      </c>
      <c r="AT284" s="229" t="s">
        <v>276</v>
      </c>
      <c r="AU284" s="229" t="s">
        <v>88</v>
      </c>
      <c r="AY284" s="132" t="s">
        <v>135</v>
      </c>
      <c r="BE284" s="230">
        <f>IF(N284="základní",J284,0)</f>
        <v>0</v>
      </c>
      <c r="BF284" s="230">
        <f>IF(N284="snížená",J284,0)</f>
        <v>0</v>
      </c>
      <c r="BG284" s="230">
        <f>IF(N284="zákl. přenesená",J284,0)</f>
        <v>0</v>
      </c>
      <c r="BH284" s="230">
        <f>IF(N284="sníž. přenesená",J284,0)</f>
        <v>0</v>
      </c>
      <c r="BI284" s="230">
        <f>IF(N284="nulová",J284,0)</f>
        <v>0</v>
      </c>
      <c r="BJ284" s="132" t="s">
        <v>86</v>
      </c>
      <c r="BK284" s="230">
        <f>ROUND(I284*H284,2)</f>
        <v>0</v>
      </c>
      <c r="BL284" s="132" t="s">
        <v>142</v>
      </c>
      <c r="BM284" s="229" t="s">
        <v>451</v>
      </c>
    </row>
    <row r="285" spans="2:65" s="239" customFormat="1">
      <c r="B285" s="238"/>
      <c r="D285" s="233" t="s">
        <v>144</v>
      </c>
      <c r="F285" s="241" t="s">
        <v>452</v>
      </c>
      <c r="H285" s="242">
        <v>178.35</v>
      </c>
      <c r="L285" s="238"/>
      <c r="M285" s="243"/>
      <c r="T285" s="244"/>
      <c r="AT285" s="240" t="s">
        <v>144</v>
      </c>
      <c r="AU285" s="240" t="s">
        <v>88</v>
      </c>
      <c r="AV285" s="239" t="s">
        <v>88</v>
      </c>
      <c r="AW285" s="239" t="s">
        <v>4</v>
      </c>
      <c r="AX285" s="239" t="s">
        <v>86</v>
      </c>
      <c r="AY285" s="240" t="s">
        <v>135</v>
      </c>
    </row>
    <row r="286" spans="2:65" s="143" customFormat="1" ht="24.15" customHeight="1">
      <c r="B286" s="142"/>
      <c r="C286" s="356" t="s">
        <v>453</v>
      </c>
      <c r="D286" s="356" t="s">
        <v>276</v>
      </c>
      <c r="E286" s="357" t="s">
        <v>454</v>
      </c>
      <c r="F286" s="358" t="s">
        <v>455</v>
      </c>
      <c r="G286" s="359" t="s">
        <v>441</v>
      </c>
      <c r="H286" s="360">
        <v>142.38999999999999</v>
      </c>
      <c r="I286" s="105"/>
      <c r="J286" s="361">
        <f>ROUND(I286*H286,2)</f>
        <v>0</v>
      </c>
      <c r="K286" s="358" t="s">
        <v>141</v>
      </c>
      <c r="L286" s="362"/>
      <c r="M286" s="363" t="s">
        <v>1</v>
      </c>
      <c r="N286" s="364" t="s">
        <v>44</v>
      </c>
      <c r="P286" s="227">
        <f>O286*H286</f>
        <v>0</v>
      </c>
      <c r="Q286" s="227">
        <v>0.28306999999999999</v>
      </c>
      <c r="R286" s="227">
        <f>Q286*H286</f>
        <v>40.306337299999996</v>
      </c>
      <c r="S286" s="227">
        <v>0</v>
      </c>
      <c r="T286" s="228">
        <f>S286*H286</f>
        <v>0</v>
      </c>
      <c r="AR286" s="229" t="s">
        <v>180</v>
      </c>
      <c r="AT286" s="229" t="s">
        <v>276</v>
      </c>
      <c r="AU286" s="229" t="s">
        <v>88</v>
      </c>
      <c r="AY286" s="132" t="s">
        <v>135</v>
      </c>
      <c r="BE286" s="230">
        <f>IF(N286="základní",J286,0)</f>
        <v>0</v>
      </c>
      <c r="BF286" s="230">
        <f>IF(N286="snížená",J286,0)</f>
        <v>0</v>
      </c>
      <c r="BG286" s="230">
        <f>IF(N286="zákl. přenesená",J286,0)</f>
        <v>0</v>
      </c>
      <c r="BH286" s="230">
        <f>IF(N286="sníž. přenesená",J286,0)</f>
        <v>0</v>
      </c>
      <c r="BI286" s="230">
        <f>IF(N286="nulová",J286,0)</f>
        <v>0</v>
      </c>
      <c r="BJ286" s="132" t="s">
        <v>86</v>
      </c>
      <c r="BK286" s="230">
        <f>ROUND(I286*H286,2)</f>
        <v>0</v>
      </c>
      <c r="BL286" s="132" t="s">
        <v>142</v>
      </c>
      <c r="BM286" s="229" t="s">
        <v>456</v>
      </c>
    </row>
    <row r="287" spans="2:65" s="232" customFormat="1">
      <c r="B287" s="231"/>
      <c r="D287" s="233" t="s">
        <v>144</v>
      </c>
      <c r="E287" s="234" t="s">
        <v>1</v>
      </c>
      <c r="F287" s="235" t="s">
        <v>443</v>
      </c>
      <c r="H287" s="234" t="s">
        <v>1</v>
      </c>
      <c r="L287" s="231"/>
      <c r="M287" s="236"/>
      <c r="T287" s="237"/>
      <c r="AT287" s="234" t="s">
        <v>144</v>
      </c>
      <c r="AU287" s="234" t="s">
        <v>88</v>
      </c>
      <c r="AV287" s="232" t="s">
        <v>86</v>
      </c>
      <c r="AW287" s="232" t="s">
        <v>36</v>
      </c>
      <c r="AX287" s="232" t="s">
        <v>79</v>
      </c>
      <c r="AY287" s="234" t="s">
        <v>135</v>
      </c>
    </row>
    <row r="288" spans="2:65" s="239" customFormat="1">
      <c r="B288" s="238"/>
      <c r="D288" s="233" t="s">
        <v>144</v>
      </c>
      <c r="E288" s="240" t="s">
        <v>1</v>
      </c>
      <c r="F288" s="241" t="s">
        <v>457</v>
      </c>
      <c r="H288" s="242">
        <v>142.38999999999999</v>
      </c>
      <c r="L288" s="238"/>
      <c r="M288" s="243"/>
      <c r="T288" s="244"/>
      <c r="AT288" s="240" t="s">
        <v>144</v>
      </c>
      <c r="AU288" s="240" t="s">
        <v>88</v>
      </c>
      <c r="AV288" s="239" t="s">
        <v>88</v>
      </c>
      <c r="AW288" s="239" t="s">
        <v>36</v>
      </c>
      <c r="AX288" s="239" t="s">
        <v>79</v>
      </c>
      <c r="AY288" s="240" t="s">
        <v>135</v>
      </c>
    </row>
    <row r="289" spans="2:65" s="246" customFormat="1">
      <c r="B289" s="245"/>
      <c r="D289" s="233" t="s">
        <v>144</v>
      </c>
      <c r="E289" s="247" t="s">
        <v>1</v>
      </c>
      <c r="F289" s="248" t="s">
        <v>150</v>
      </c>
      <c r="H289" s="249">
        <v>142.38999999999999</v>
      </c>
      <c r="L289" s="245"/>
      <c r="M289" s="250"/>
      <c r="T289" s="251"/>
      <c r="AT289" s="247" t="s">
        <v>144</v>
      </c>
      <c r="AU289" s="247" t="s">
        <v>88</v>
      </c>
      <c r="AV289" s="246" t="s">
        <v>142</v>
      </c>
      <c r="AW289" s="246" t="s">
        <v>36</v>
      </c>
      <c r="AX289" s="246" t="s">
        <v>86</v>
      </c>
      <c r="AY289" s="247" t="s">
        <v>135</v>
      </c>
    </row>
    <row r="290" spans="2:65" s="143" customFormat="1" ht="24.15" customHeight="1">
      <c r="B290" s="142"/>
      <c r="C290" s="219" t="s">
        <v>458</v>
      </c>
      <c r="D290" s="219" t="s">
        <v>137</v>
      </c>
      <c r="E290" s="220" t="s">
        <v>459</v>
      </c>
      <c r="F290" s="221" t="s">
        <v>460</v>
      </c>
      <c r="G290" s="222" t="s">
        <v>441</v>
      </c>
      <c r="H290" s="223">
        <v>220</v>
      </c>
      <c r="I290" s="83"/>
      <c r="J290" s="224">
        <f>ROUND(I290*H290,2)</f>
        <v>0</v>
      </c>
      <c r="K290" s="221" t="s">
        <v>141</v>
      </c>
      <c r="L290" s="142"/>
      <c r="M290" s="225" t="s">
        <v>1</v>
      </c>
      <c r="N290" s="226" t="s">
        <v>44</v>
      </c>
      <c r="P290" s="227">
        <f>O290*H290</f>
        <v>0</v>
      </c>
      <c r="Q290" s="227">
        <v>0</v>
      </c>
      <c r="R290" s="227">
        <f>Q290*H290</f>
        <v>0</v>
      </c>
      <c r="S290" s="227">
        <v>4.2900000000000004E-3</v>
      </c>
      <c r="T290" s="228">
        <f>S290*H290</f>
        <v>0.94380000000000008</v>
      </c>
      <c r="AR290" s="229" t="s">
        <v>142</v>
      </c>
      <c r="AT290" s="229" t="s">
        <v>137</v>
      </c>
      <c r="AU290" s="229" t="s">
        <v>88</v>
      </c>
      <c r="AY290" s="132" t="s">
        <v>135</v>
      </c>
      <c r="BE290" s="230">
        <f>IF(N290="základní",J290,0)</f>
        <v>0</v>
      </c>
      <c r="BF290" s="230">
        <f>IF(N290="snížená",J290,0)</f>
        <v>0</v>
      </c>
      <c r="BG290" s="230">
        <f>IF(N290="zákl. přenesená",J290,0)</f>
        <v>0</v>
      </c>
      <c r="BH290" s="230">
        <f>IF(N290="sníž. přenesená",J290,0)</f>
        <v>0</v>
      </c>
      <c r="BI290" s="230">
        <f>IF(N290="nulová",J290,0)</f>
        <v>0</v>
      </c>
      <c r="BJ290" s="132" t="s">
        <v>86</v>
      </c>
      <c r="BK290" s="230">
        <f>ROUND(I290*H290,2)</f>
        <v>0</v>
      </c>
      <c r="BL290" s="132" t="s">
        <v>142</v>
      </c>
      <c r="BM290" s="229" t="s">
        <v>461</v>
      </c>
    </row>
    <row r="291" spans="2:65" s="143" customFormat="1" ht="24.15" customHeight="1">
      <c r="B291" s="142"/>
      <c r="C291" s="356" t="s">
        <v>462</v>
      </c>
      <c r="D291" s="356" t="s">
        <v>276</v>
      </c>
      <c r="E291" s="357" t="s">
        <v>463</v>
      </c>
      <c r="F291" s="358" t="s">
        <v>464</v>
      </c>
      <c r="G291" s="359" t="s">
        <v>441</v>
      </c>
      <c r="H291" s="360">
        <v>220</v>
      </c>
      <c r="I291" s="105"/>
      <c r="J291" s="361">
        <f>ROUND(I291*H291,2)</f>
        <v>0</v>
      </c>
      <c r="K291" s="358" t="s">
        <v>141</v>
      </c>
      <c r="L291" s="362"/>
      <c r="M291" s="363" t="s">
        <v>1</v>
      </c>
      <c r="N291" s="364" t="s">
        <v>44</v>
      </c>
      <c r="P291" s="227">
        <f>O291*H291</f>
        <v>0</v>
      </c>
      <c r="Q291" s="227">
        <v>3.7699999999999999E-3</v>
      </c>
      <c r="R291" s="227">
        <f>Q291*H291</f>
        <v>0.82940000000000003</v>
      </c>
      <c r="S291" s="227">
        <v>0</v>
      </c>
      <c r="T291" s="228">
        <f>S291*H291</f>
        <v>0</v>
      </c>
      <c r="AR291" s="229" t="s">
        <v>180</v>
      </c>
      <c r="AT291" s="229" t="s">
        <v>276</v>
      </c>
      <c r="AU291" s="229" t="s">
        <v>88</v>
      </c>
      <c r="AY291" s="132" t="s">
        <v>135</v>
      </c>
      <c r="BE291" s="230">
        <f>IF(N291="základní",J291,0)</f>
        <v>0</v>
      </c>
      <c r="BF291" s="230">
        <f>IF(N291="snížená",J291,0)</f>
        <v>0</v>
      </c>
      <c r="BG291" s="230">
        <f>IF(N291="zákl. přenesená",J291,0)</f>
        <v>0</v>
      </c>
      <c r="BH291" s="230">
        <f>IF(N291="sníž. přenesená",J291,0)</f>
        <v>0</v>
      </c>
      <c r="BI291" s="230">
        <f>IF(N291="nulová",J291,0)</f>
        <v>0</v>
      </c>
      <c r="BJ291" s="132" t="s">
        <v>86</v>
      </c>
      <c r="BK291" s="230">
        <f>ROUND(I291*H291,2)</f>
        <v>0</v>
      </c>
      <c r="BL291" s="132" t="s">
        <v>142</v>
      </c>
      <c r="BM291" s="229" t="s">
        <v>465</v>
      </c>
    </row>
    <row r="292" spans="2:65" s="143" customFormat="1" ht="24.15" customHeight="1">
      <c r="B292" s="142"/>
      <c r="C292" s="219" t="s">
        <v>466</v>
      </c>
      <c r="D292" s="219" t="s">
        <v>137</v>
      </c>
      <c r="E292" s="220" t="s">
        <v>467</v>
      </c>
      <c r="F292" s="221" t="s">
        <v>468</v>
      </c>
      <c r="G292" s="222" t="s">
        <v>157</v>
      </c>
      <c r="H292" s="223">
        <v>4158</v>
      </c>
      <c r="I292" s="83"/>
      <c r="J292" s="224">
        <f>ROUND(I292*H292,2)</f>
        <v>0</v>
      </c>
      <c r="K292" s="221" t="s">
        <v>141</v>
      </c>
      <c r="L292" s="142"/>
      <c r="M292" s="225" t="s">
        <v>1</v>
      </c>
      <c r="N292" s="226" t="s">
        <v>44</v>
      </c>
      <c r="P292" s="227">
        <f>O292*H292</f>
        <v>0</v>
      </c>
      <c r="Q292" s="227">
        <v>0</v>
      </c>
      <c r="R292" s="227">
        <f>Q292*H292</f>
        <v>0</v>
      </c>
      <c r="S292" s="227">
        <v>0</v>
      </c>
      <c r="T292" s="228">
        <f>S292*H292</f>
        <v>0</v>
      </c>
      <c r="AR292" s="229" t="s">
        <v>142</v>
      </c>
      <c r="AT292" s="229" t="s">
        <v>137</v>
      </c>
      <c r="AU292" s="229" t="s">
        <v>88</v>
      </c>
      <c r="AY292" s="132" t="s">
        <v>135</v>
      </c>
      <c r="BE292" s="230">
        <f>IF(N292="základní",J292,0)</f>
        <v>0</v>
      </c>
      <c r="BF292" s="230">
        <f>IF(N292="snížená",J292,0)</f>
        <v>0</v>
      </c>
      <c r="BG292" s="230">
        <f>IF(N292="zákl. přenesená",J292,0)</f>
        <v>0</v>
      </c>
      <c r="BH292" s="230">
        <f>IF(N292="sníž. přenesená",J292,0)</f>
        <v>0</v>
      </c>
      <c r="BI292" s="230">
        <f>IF(N292="nulová",J292,0)</f>
        <v>0</v>
      </c>
      <c r="BJ292" s="132" t="s">
        <v>86</v>
      </c>
      <c r="BK292" s="230">
        <f>ROUND(I292*H292,2)</f>
        <v>0</v>
      </c>
      <c r="BL292" s="132" t="s">
        <v>142</v>
      </c>
      <c r="BM292" s="229" t="s">
        <v>469</v>
      </c>
    </row>
    <row r="293" spans="2:65" s="143" customFormat="1" ht="24.15" customHeight="1">
      <c r="B293" s="142"/>
      <c r="C293" s="219" t="s">
        <v>470</v>
      </c>
      <c r="D293" s="219" t="s">
        <v>137</v>
      </c>
      <c r="E293" s="220" t="s">
        <v>471</v>
      </c>
      <c r="F293" s="221" t="s">
        <v>472</v>
      </c>
      <c r="G293" s="222" t="s">
        <v>157</v>
      </c>
      <c r="H293" s="223">
        <v>4158</v>
      </c>
      <c r="I293" s="83"/>
      <c r="J293" s="224">
        <f>ROUND(I293*H293,2)</f>
        <v>0</v>
      </c>
      <c r="K293" s="221" t="s">
        <v>141</v>
      </c>
      <c r="L293" s="142"/>
      <c r="M293" s="225" t="s">
        <v>1</v>
      </c>
      <c r="N293" s="226" t="s">
        <v>44</v>
      </c>
      <c r="P293" s="227">
        <f>O293*H293</f>
        <v>0</v>
      </c>
      <c r="Q293" s="227">
        <v>0</v>
      </c>
      <c r="R293" s="227">
        <f>Q293*H293</f>
        <v>0</v>
      </c>
      <c r="S293" s="227">
        <v>0</v>
      </c>
      <c r="T293" s="228">
        <f>S293*H293</f>
        <v>0</v>
      </c>
      <c r="AR293" s="229" t="s">
        <v>142</v>
      </c>
      <c r="AT293" s="229" t="s">
        <v>137</v>
      </c>
      <c r="AU293" s="229" t="s">
        <v>88</v>
      </c>
      <c r="AY293" s="132" t="s">
        <v>135</v>
      </c>
      <c r="BE293" s="230">
        <f>IF(N293="základní",J293,0)</f>
        <v>0</v>
      </c>
      <c r="BF293" s="230">
        <f>IF(N293="snížená",J293,0)</f>
        <v>0</v>
      </c>
      <c r="BG293" s="230">
        <f>IF(N293="zákl. přenesená",J293,0)</f>
        <v>0</v>
      </c>
      <c r="BH293" s="230">
        <f>IF(N293="sníž. přenesená",J293,0)</f>
        <v>0</v>
      </c>
      <c r="BI293" s="230">
        <f>IF(N293="nulová",J293,0)</f>
        <v>0</v>
      </c>
      <c r="BJ293" s="132" t="s">
        <v>86</v>
      </c>
      <c r="BK293" s="230">
        <f>ROUND(I293*H293,2)</f>
        <v>0</v>
      </c>
      <c r="BL293" s="132" t="s">
        <v>142</v>
      </c>
      <c r="BM293" s="229" t="s">
        <v>473</v>
      </c>
    </row>
    <row r="294" spans="2:65" s="143" customFormat="1" ht="78" customHeight="1">
      <c r="B294" s="142"/>
      <c r="C294" s="219" t="s">
        <v>474</v>
      </c>
      <c r="D294" s="219" t="s">
        <v>137</v>
      </c>
      <c r="E294" s="220" t="s">
        <v>475</v>
      </c>
      <c r="F294" s="221" t="s">
        <v>476</v>
      </c>
      <c r="G294" s="222" t="s">
        <v>140</v>
      </c>
      <c r="H294" s="223">
        <v>576</v>
      </c>
      <c r="I294" s="83"/>
      <c r="J294" s="224">
        <f>ROUND(I294*H294,2)</f>
        <v>0</v>
      </c>
      <c r="K294" s="221" t="s">
        <v>141</v>
      </c>
      <c r="L294" s="142"/>
      <c r="M294" s="225" t="s">
        <v>1</v>
      </c>
      <c r="N294" s="226" t="s">
        <v>44</v>
      </c>
      <c r="P294" s="227">
        <f>O294*H294</f>
        <v>0</v>
      </c>
      <c r="Q294" s="227">
        <v>0.11162</v>
      </c>
      <c r="R294" s="227">
        <f>Q294*H294</f>
        <v>64.293120000000002</v>
      </c>
      <c r="S294" s="227">
        <v>0</v>
      </c>
      <c r="T294" s="228">
        <f>S294*H294</f>
        <v>0</v>
      </c>
      <c r="AR294" s="229" t="s">
        <v>142</v>
      </c>
      <c r="AT294" s="229" t="s">
        <v>137</v>
      </c>
      <c r="AU294" s="229" t="s">
        <v>88</v>
      </c>
      <c r="AY294" s="132" t="s">
        <v>135</v>
      </c>
      <c r="BE294" s="230">
        <f>IF(N294="základní",J294,0)</f>
        <v>0</v>
      </c>
      <c r="BF294" s="230">
        <f>IF(N294="snížená",J294,0)</f>
        <v>0</v>
      </c>
      <c r="BG294" s="230">
        <f>IF(N294="zákl. přenesená",J294,0)</f>
        <v>0</v>
      </c>
      <c r="BH294" s="230">
        <f>IF(N294="sníž. přenesená",J294,0)</f>
        <v>0</v>
      </c>
      <c r="BI294" s="230">
        <f>IF(N294="nulová",J294,0)</f>
        <v>0</v>
      </c>
      <c r="BJ294" s="132" t="s">
        <v>86</v>
      </c>
      <c r="BK294" s="230">
        <f>ROUND(I294*H294,2)</f>
        <v>0</v>
      </c>
      <c r="BL294" s="132" t="s">
        <v>142</v>
      </c>
      <c r="BM294" s="229" t="s">
        <v>477</v>
      </c>
    </row>
    <row r="295" spans="2:65" s="232" customFormat="1">
      <c r="B295" s="231"/>
      <c r="D295" s="233" t="s">
        <v>144</v>
      </c>
      <c r="E295" s="234" t="s">
        <v>1</v>
      </c>
      <c r="F295" s="235" t="s">
        <v>478</v>
      </c>
      <c r="H295" s="234" t="s">
        <v>1</v>
      </c>
      <c r="L295" s="231"/>
      <c r="M295" s="236"/>
      <c r="T295" s="237"/>
      <c r="AT295" s="234" t="s">
        <v>144</v>
      </c>
      <c r="AU295" s="234" t="s">
        <v>88</v>
      </c>
      <c r="AV295" s="232" t="s">
        <v>86</v>
      </c>
      <c r="AW295" s="232" t="s">
        <v>36</v>
      </c>
      <c r="AX295" s="232" t="s">
        <v>79</v>
      </c>
      <c r="AY295" s="234" t="s">
        <v>135</v>
      </c>
    </row>
    <row r="296" spans="2:65" s="232" customFormat="1">
      <c r="B296" s="231"/>
      <c r="D296" s="233" t="s">
        <v>144</v>
      </c>
      <c r="E296" s="234" t="s">
        <v>1</v>
      </c>
      <c r="F296" s="235" t="s">
        <v>479</v>
      </c>
      <c r="H296" s="234" t="s">
        <v>1</v>
      </c>
      <c r="L296" s="231"/>
      <c r="M296" s="236"/>
      <c r="T296" s="237"/>
      <c r="AT296" s="234" t="s">
        <v>144</v>
      </c>
      <c r="AU296" s="234" t="s">
        <v>88</v>
      </c>
      <c r="AV296" s="232" t="s">
        <v>86</v>
      </c>
      <c r="AW296" s="232" t="s">
        <v>36</v>
      </c>
      <c r="AX296" s="232" t="s">
        <v>79</v>
      </c>
      <c r="AY296" s="234" t="s">
        <v>135</v>
      </c>
    </row>
    <row r="297" spans="2:65" s="239" customFormat="1">
      <c r="B297" s="238"/>
      <c r="D297" s="233" t="s">
        <v>144</v>
      </c>
      <c r="E297" s="240" t="s">
        <v>207</v>
      </c>
      <c r="F297" s="241" t="s">
        <v>480</v>
      </c>
      <c r="H297" s="242">
        <v>576</v>
      </c>
      <c r="L297" s="238"/>
      <c r="M297" s="243"/>
      <c r="T297" s="244"/>
      <c r="AT297" s="240" t="s">
        <v>144</v>
      </c>
      <c r="AU297" s="240" t="s">
        <v>88</v>
      </c>
      <c r="AV297" s="239" t="s">
        <v>88</v>
      </c>
      <c r="AW297" s="239" t="s">
        <v>36</v>
      </c>
      <c r="AX297" s="239" t="s">
        <v>79</v>
      </c>
      <c r="AY297" s="240" t="s">
        <v>135</v>
      </c>
    </row>
    <row r="298" spans="2:65" s="246" customFormat="1">
      <c r="B298" s="245"/>
      <c r="D298" s="233" t="s">
        <v>144</v>
      </c>
      <c r="E298" s="247" t="s">
        <v>1</v>
      </c>
      <c r="F298" s="248" t="s">
        <v>150</v>
      </c>
      <c r="H298" s="249">
        <v>576</v>
      </c>
      <c r="L298" s="245"/>
      <c r="M298" s="250"/>
      <c r="T298" s="251"/>
      <c r="AT298" s="247" t="s">
        <v>144</v>
      </c>
      <c r="AU298" s="247" t="s">
        <v>88</v>
      </c>
      <c r="AV298" s="246" t="s">
        <v>142</v>
      </c>
      <c r="AW298" s="246" t="s">
        <v>36</v>
      </c>
      <c r="AX298" s="246" t="s">
        <v>86</v>
      </c>
      <c r="AY298" s="247" t="s">
        <v>135</v>
      </c>
    </row>
    <row r="299" spans="2:65" s="143" customFormat="1" ht="21.75" customHeight="1">
      <c r="B299" s="142"/>
      <c r="C299" s="356" t="s">
        <v>481</v>
      </c>
      <c r="D299" s="356" t="s">
        <v>276</v>
      </c>
      <c r="E299" s="357" t="s">
        <v>482</v>
      </c>
      <c r="F299" s="358" t="s">
        <v>483</v>
      </c>
      <c r="G299" s="359" t="s">
        <v>140</v>
      </c>
      <c r="H299" s="360">
        <v>63.36</v>
      </c>
      <c r="I299" s="105"/>
      <c r="J299" s="361">
        <f>ROUND(I299*H299,2)</f>
        <v>0</v>
      </c>
      <c r="K299" s="358" t="s">
        <v>141</v>
      </c>
      <c r="L299" s="362"/>
      <c r="M299" s="363" t="s">
        <v>1</v>
      </c>
      <c r="N299" s="364" t="s">
        <v>44</v>
      </c>
      <c r="P299" s="227">
        <f>O299*H299</f>
        <v>0</v>
      </c>
      <c r="Q299" s="227">
        <v>0.13100000000000001</v>
      </c>
      <c r="R299" s="227">
        <f>Q299*H299</f>
        <v>8.30016</v>
      </c>
      <c r="S299" s="227">
        <v>0</v>
      </c>
      <c r="T299" s="228">
        <f>S299*H299</f>
        <v>0</v>
      </c>
      <c r="AR299" s="229" t="s">
        <v>180</v>
      </c>
      <c r="AT299" s="229" t="s">
        <v>276</v>
      </c>
      <c r="AU299" s="229" t="s">
        <v>88</v>
      </c>
      <c r="AY299" s="132" t="s">
        <v>135</v>
      </c>
      <c r="BE299" s="230">
        <f>IF(N299="základní",J299,0)</f>
        <v>0</v>
      </c>
      <c r="BF299" s="230">
        <f>IF(N299="snížená",J299,0)</f>
        <v>0</v>
      </c>
      <c r="BG299" s="230">
        <f>IF(N299="zákl. přenesená",J299,0)</f>
        <v>0</v>
      </c>
      <c r="BH299" s="230">
        <f>IF(N299="sníž. přenesená",J299,0)</f>
        <v>0</v>
      </c>
      <c r="BI299" s="230">
        <f>IF(N299="nulová",J299,0)</f>
        <v>0</v>
      </c>
      <c r="BJ299" s="132" t="s">
        <v>86</v>
      </c>
      <c r="BK299" s="230">
        <f>ROUND(I299*H299,2)</f>
        <v>0</v>
      </c>
      <c r="BL299" s="132" t="s">
        <v>142</v>
      </c>
      <c r="BM299" s="229" t="s">
        <v>484</v>
      </c>
    </row>
    <row r="300" spans="2:65" s="232" customFormat="1">
      <c r="B300" s="231"/>
      <c r="D300" s="233" t="s">
        <v>144</v>
      </c>
      <c r="E300" s="234" t="s">
        <v>1</v>
      </c>
      <c r="F300" s="235" t="s">
        <v>478</v>
      </c>
      <c r="H300" s="234" t="s">
        <v>1</v>
      </c>
      <c r="L300" s="231"/>
      <c r="M300" s="236"/>
      <c r="T300" s="237"/>
      <c r="AT300" s="234" t="s">
        <v>144</v>
      </c>
      <c r="AU300" s="234" t="s">
        <v>88</v>
      </c>
      <c r="AV300" s="232" t="s">
        <v>86</v>
      </c>
      <c r="AW300" s="232" t="s">
        <v>36</v>
      </c>
      <c r="AX300" s="232" t="s">
        <v>79</v>
      </c>
      <c r="AY300" s="234" t="s">
        <v>135</v>
      </c>
    </row>
    <row r="301" spans="2:65" s="239" customFormat="1">
      <c r="B301" s="238"/>
      <c r="D301" s="233" t="s">
        <v>144</v>
      </c>
      <c r="E301" s="240" t="s">
        <v>1</v>
      </c>
      <c r="F301" s="241" t="s">
        <v>485</v>
      </c>
      <c r="H301" s="242">
        <v>0</v>
      </c>
      <c r="L301" s="238"/>
      <c r="M301" s="243"/>
      <c r="T301" s="244"/>
      <c r="AT301" s="240" t="s">
        <v>144</v>
      </c>
      <c r="AU301" s="240" t="s">
        <v>88</v>
      </c>
      <c r="AV301" s="239" t="s">
        <v>88</v>
      </c>
      <c r="AW301" s="239" t="s">
        <v>36</v>
      </c>
      <c r="AX301" s="239" t="s">
        <v>79</v>
      </c>
      <c r="AY301" s="240" t="s">
        <v>135</v>
      </c>
    </row>
    <row r="302" spans="2:65" s="239" customFormat="1">
      <c r="B302" s="238"/>
      <c r="D302" s="233" t="s">
        <v>144</v>
      </c>
      <c r="E302" s="240" t="s">
        <v>1</v>
      </c>
      <c r="F302" s="241" t="s">
        <v>486</v>
      </c>
      <c r="H302" s="242">
        <v>57.6</v>
      </c>
      <c r="L302" s="238"/>
      <c r="M302" s="243"/>
      <c r="T302" s="244"/>
      <c r="AT302" s="240" t="s">
        <v>144</v>
      </c>
      <c r="AU302" s="240" t="s">
        <v>88</v>
      </c>
      <c r="AV302" s="239" t="s">
        <v>88</v>
      </c>
      <c r="AW302" s="239" t="s">
        <v>36</v>
      </c>
      <c r="AX302" s="239" t="s">
        <v>79</v>
      </c>
      <c r="AY302" s="240" t="s">
        <v>135</v>
      </c>
    </row>
    <row r="303" spans="2:65" s="246" customFormat="1">
      <c r="B303" s="245"/>
      <c r="D303" s="233" t="s">
        <v>144</v>
      </c>
      <c r="E303" s="247" t="s">
        <v>1</v>
      </c>
      <c r="F303" s="248" t="s">
        <v>150</v>
      </c>
      <c r="H303" s="249">
        <v>57.6</v>
      </c>
      <c r="L303" s="245"/>
      <c r="M303" s="250"/>
      <c r="T303" s="251"/>
      <c r="AT303" s="247" t="s">
        <v>144</v>
      </c>
      <c r="AU303" s="247" t="s">
        <v>88</v>
      </c>
      <c r="AV303" s="246" t="s">
        <v>142</v>
      </c>
      <c r="AW303" s="246" t="s">
        <v>36</v>
      </c>
      <c r="AX303" s="246" t="s">
        <v>86</v>
      </c>
      <c r="AY303" s="247" t="s">
        <v>135</v>
      </c>
    </row>
    <row r="304" spans="2:65" s="239" customFormat="1">
      <c r="B304" s="238"/>
      <c r="D304" s="233" t="s">
        <v>144</v>
      </c>
      <c r="F304" s="241" t="s">
        <v>487</v>
      </c>
      <c r="H304" s="242">
        <v>63.36</v>
      </c>
      <c r="L304" s="238"/>
      <c r="M304" s="243"/>
      <c r="T304" s="244"/>
      <c r="AT304" s="240" t="s">
        <v>144</v>
      </c>
      <c r="AU304" s="240" t="s">
        <v>88</v>
      </c>
      <c r="AV304" s="239" t="s">
        <v>88</v>
      </c>
      <c r="AW304" s="239" t="s">
        <v>4</v>
      </c>
      <c r="AX304" s="239" t="s">
        <v>86</v>
      </c>
      <c r="AY304" s="240" t="s">
        <v>135</v>
      </c>
    </row>
    <row r="305" spans="2:65" s="143" customFormat="1" ht="21.75" customHeight="1">
      <c r="B305" s="142"/>
      <c r="C305" s="356" t="s">
        <v>488</v>
      </c>
      <c r="D305" s="356" t="s">
        <v>276</v>
      </c>
      <c r="E305" s="357" t="s">
        <v>489</v>
      </c>
      <c r="F305" s="358" t="s">
        <v>490</v>
      </c>
      <c r="G305" s="359" t="s">
        <v>140</v>
      </c>
      <c r="H305" s="360">
        <v>57</v>
      </c>
      <c r="I305" s="105"/>
      <c r="J305" s="361">
        <f>ROUND(I305*H305,2)</f>
        <v>0</v>
      </c>
      <c r="K305" s="358" t="s">
        <v>141</v>
      </c>
      <c r="L305" s="362"/>
      <c r="M305" s="363" t="s">
        <v>1</v>
      </c>
      <c r="N305" s="364" t="s">
        <v>44</v>
      </c>
      <c r="P305" s="227">
        <f>O305*H305</f>
        <v>0</v>
      </c>
      <c r="Q305" s="227">
        <v>0.13100000000000001</v>
      </c>
      <c r="R305" s="227">
        <f>Q305*H305</f>
        <v>7.4670000000000005</v>
      </c>
      <c r="S305" s="227">
        <v>0</v>
      </c>
      <c r="T305" s="228">
        <f>S305*H305</f>
        <v>0</v>
      </c>
      <c r="AR305" s="229" t="s">
        <v>180</v>
      </c>
      <c r="AT305" s="229" t="s">
        <v>276</v>
      </c>
      <c r="AU305" s="229" t="s">
        <v>88</v>
      </c>
      <c r="AY305" s="132" t="s">
        <v>135</v>
      </c>
      <c r="BE305" s="230">
        <f>IF(N305="základní",J305,0)</f>
        <v>0</v>
      </c>
      <c r="BF305" s="230">
        <f>IF(N305="snížená",J305,0)</f>
        <v>0</v>
      </c>
      <c r="BG305" s="230">
        <f>IF(N305="zákl. přenesená",J305,0)</f>
        <v>0</v>
      </c>
      <c r="BH305" s="230">
        <f>IF(N305="sníž. přenesená",J305,0)</f>
        <v>0</v>
      </c>
      <c r="BI305" s="230">
        <f>IF(N305="nulová",J305,0)</f>
        <v>0</v>
      </c>
      <c r="BJ305" s="132" t="s">
        <v>86</v>
      </c>
      <c r="BK305" s="230">
        <f>ROUND(I305*H305,2)</f>
        <v>0</v>
      </c>
      <c r="BL305" s="132" t="s">
        <v>142</v>
      </c>
      <c r="BM305" s="229" t="s">
        <v>491</v>
      </c>
    </row>
    <row r="306" spans="2:65" s="239" customFormat="1">
      <c r="B306" s="238"/>
      <c r="D306" s="233" t="s">
        <v>144</v>
      </c>
      <c r="F306" s="241" t="s">
        <v>492</v>
      </c>
      <c r="H306" s="242">
        <v>57</v>
      </c>
      <c r="L306" s="238"/>
      <c r="M306" s="243"/>
      <c r="T306" s="244"/>
      <c r="AT306" s="240" t="s">
        <v>144</v>
      </c>
      <c r="AU306" s="240" t="s">
        <v>88</v>
      </c>
      <c r="AV306" s="239" t="s">
        <v>88</v>
      </c>
      <c r="AW306" s="239" t="s">
        <v>4</v>
      </c>
      <c r="AX306" s="239" t="s">
        <v>86</v>
      </c>
      <c r="AY306" s="240" t="s">
        <v>135</v>
      </c>
    </row>
    <row r="307" spans="2:65" s="143" customFormat="1" ht="24.15" customHeight="1">
      <c r="B307" s="142"/>
      <c r="C307" s="356" t="s">
        <v>493</v>
      </c>
      <c r="D307" s="356" t="s">
        <v>276</v>
      </c>
      <c r="E307" s="357" t="s">
        <v>494</v>
      </c>
      <c r="F307" s="358" t="s">
        <v>495</v>
      </c>
      <c r="G307" s="359" t="s">
        <v>140</v>
      </c>
      <c r="H307" s="360">
        <v>8.6</v>
      </c>
      <c r="I307" s="105"/>
      <c r="J307" s="361">
        <f>ROUND(I307*H307,2)</f>
        <v>0</v>
      </c>
      <c r="K307" s="358" t="s">
        <v>141</v>
      </c>
      <c r="L307" s="362"/>
      <c r="M307" s="363" t="s">
        <v>1</v>
      </c>
      <c r="N307" s="364" t="s">
        <v>44</v>
      </c>
      <c r="P307" s="227">
        <f>O307*H307</f>
        <v>0</v>
      </c>
      <c r="Q307" s="227">
        <v>0.13100000000000001</v>
      </c>
      <c r="R307" s="227">
        <f>Q307*H307</f>
        <v>1.1266</v>
      </c>
      <c r="S307" s="227">
        <v>0</v>
      </c>
      <c r="T307" s="228">
        <f>S307*H307</f>
        <v>0</v>
      </c>
      <c r="AR307" s="229" t="s">
        <v>180</v>
      </c>
      <c r="AT307" s="229" t="s">
        <v>276</v>
      </c>
      <c r="AU307" s="229" t="s">
        <v>88</v>
      </c>
      <c r="AY307" s="132" t="s">
        <v>135</v>
      </c>
      <c r="BE307" s="230">
        <f>IF(N307="základní",J307,0)</f>
        <v>0</v>
      </c>
      <c r="BF307" s="230">
        <f>IF(N307="snížená",J307,0)</f>
        <v>0</v>
      </c>
      <c r="BG307" s="230">
        <f>IF(N307="zákl. přenesená",J307,0)</f>
        <v>0</v>
      </c>
      <c r="BH307" s="230">
        <f>IF(N307="sníž. přenesená",J307,0)</f>
        <v>0</v>
      </c>
      <c r="BI307" s="230">
        <f>IF(N307="nulová",J307,0)</f>
        <v>0</v>
      </c>
      <c r="BJ307" s="132" t="s">
        <v>86</v>
      </c>
      <c r="BK307" s="230">
        <f>ROUND(I307*H307,2)</f>
        <v>0</v>
      </c>
      <c r="BL307" s="132" t="s">
        <v>142</v>
      </c>
      <c r="BM307" s="229" t="s">
        <v>496</v>
      </c>
    </row>
    <row r="308" spans="2:65" s="239" customFormat="1">
      <c r="B308" s="238"/>
      <c r="D308" s="233" t="s">
        <v>144</v>
      </c>
      <c r="F308" s="241" t="s">
        <v>497</v>
      </c>
      <c r="H308" s="242">
        <v>8.6</v>
      </c>
      <c r="L308" s="238"/>
      <c r="M308" s="243"/>
      <c r="T308" s="244"/>
      <c r="AT308" s="240" t="s">
        <v>144</v>
      </c>
      <c r="AU308" s="240" t="s">
        <v>88</v>
      </c>
      <c r="AV308" s="239" t="s">
        <v>88</v>
      </c>
      <c r="AW308" s="239" t="s">
        <v>4</v>
      </c>
      <c r="AX308" s="239" t="s">
        <v>86</v>
      </c>
      <c r="AY308" s="240" t="s">
        <v>135</v>
      </c>
    </row>
    <row r="309" spans="2:65" s="143" customFormat="1" ht="33" customHeight="1">
      <c r="B309" s="142"/>
      <c r="C309" s="219" t="s">
        <v>498</v>
      </c>
      <c r="D309" s="219" t="s">
        <v>137</v>
      </c>
      <c r="E309" s="220" t="s">
        <v>499</v>
      </c>
      <c r="F309" s="221" t="s">
        <v>500</v>
      </c>
      <c r="G309" s="222" t="s">
        <v>140</v>
      </c>
      <c r="H309" s="223">
        <v>100</v>
      </c>
      <c r="I309" s="83"/>
      <c r="J309" s="224">
        <f>ROUND(I309*H309,2)</f>
        <v>0</v>
      </c>
      <c r="K309" s="221" t="s">
        <v>141</v>
      </c>
      <c r="L309" s="142"/>
      <c r="M309" s="225" t="s">
        <v>1</v>
      </c>
      <c r="N309" s="226" t="s">
        <v>44</v>
      </c>
      <c r="P309" s="227">
        <f>O309*H309</f>
        <v>0</v>
      </c>
      <c r="Q309" s="227">
        <v>0</v>
      </c>
      <c r="R309" s="227">
        <f>Q309*H309</f>
        <v>0</v>
      </c>
      <c r="S309" s="227">
        <v>0</v>
      </c>
      <c r="T309" s="228">
        <f>S309*H309</f>
        <v>0</v>
      </c>
      <c r="AR309" s="229" t="s">
        <v>142</v>
      </c>
      <c r="AT309" s="229" t="s">
        <v>137</v>
      </c>
      <c r="AU309" s="229" t="s">
        <v>88</v>
      </c>
      <c r="AY309" s="132" t="s">
        <v>135</v>
      </c>
      <c r="BE309" s="230">
        <f>IF(N309="základní",J309,0)</f>
        <v>0</v>
      </c>
      <c r="BF309" s="230">
        <f>IF(N309="snížená",J309,0)</f>
        <v>0</v>
      </c>
      <c r="BG309" s="230">
        <f>IF(N309="zákl. přenesená",J309,0)</f>
        <v>0</v>
      </c>
      <c r="BH309" s="230">
        <f>IF(N309="sníž. přenesená",J309,0)</f>
        <v>0</v>
      </c>
      <c r="BI309" s="230">
        <f>IF(N309="nulová",J309,0)</f>
        <v>0</v>
      </c>
      <c r="BJ309" s="132" t="s">
        <v>86</v>
      </c>
      <c r="BK309" s="230">
        <f>ROUND(I309*H309,2)</f>
        <v>0</v>
      </c>
      <c r="BL309" s="132" t="s">
        <v>142</v>
      </c>
      <c r="BM309" s="229" t="s">
        <v>501</v>
      </c>
    </row>
    <row r="310" spans="2:65" s="232" customFormat="1">
      <c r="B310" s="231"/>
      <c r="D310" s="233" t="s">
        <v>144</v>
      </c>
      <c r="E310" s="234" t="s">
        <v>1</v>
      </c>
      <c r="F310" s="235" t="s">
        <v>502</v>
      </c>
      <c r="H310" s="234" t="s">
        <v>1</v>
      </c>
      <c r="L310" s="231"/>
      <c r="M310" s="236"/>
      <c r="T310" s="237"/>
      <c r="AT310" s="234" t="s">
        <v>144</v>
      </c>
      <c r="AU310" s="234" t="s">
        <v>88</v>
      </c>
      <c r="AV310" s="232" t="s">
        <v>86</v>
      </c>
      <c r="AW310" s="232" t="s">
        <v>36</v>
      </c>
      <c r="AX310" s="232" t="s">
        <v>79</v>
      </c>
      <c r="AY310" s="234" t="s">
        <v>135</v>
      </c>
    </row>
    <row r="311" spans="2:65" s="239" customFormat="1">
      <c r="B311" s="238"/>
      <c r="D311" s="233" t="s">
        <v>144</v>
      </c>
      <c r="E311" s="240" t="s">
        <v>1</v>
      </c>
      <c r="F311" s="241" t="s">
        <v>503</v>
      </c>
      <c r="H311" s="242">
        <v>100</v>
      </c>
      <c r="L311" s="238"/>
      <c r="M311" s="243"/>
      <c r="T311" s="244"/>
      <c r="AT311" s="240" t="s">
        <v>144</v>
      </c>
      <c r="AU311" s="240" t="s">
        <v>88</v>
      </c>
      <c r="AV311" s="239" t="s">
        <v>88</v>
      </c>
      <c r="AW311" s="239" t="s">
        <v>36</v>
      </c>
      <c r="AX311" s="239" t="s">
        <v>79</v>
      </c>
      <c r="AY311" s="240" t="s">
        <v>135</v>
      </c>
    </row>
    <row r="312" spans="2:65" s="246" customFormat="1">
      <c r="B312" s="245"/>
      <c r="D312" s="233" t="s">
        <v>144</v>
      </c>
      <c r="E312" s="247" t="s">
        <v>1</v>
      </c>
      <c r="F312" s="248" t="s">
        <v>150</v>
      </c>
      <c r="H312" s="249">
        <v>100</v>
      </c>
      <c r="L312" s="245"/>
      <c r="M312" s="250"/>
      <c r="T312" s="251"/>
      <c r="AT312" s="247" t="s">
        <v>144</v>
      </c>
      <c r="AU312" s="247" t="s">
        <v>88</v>
      </c>
      <c r="AV312" s="246" t="s">
        <v>142</v>
      </c>
      <c r="AW312" s="246" t="s">
        <v>36</v>
      </c>
      <c r="AX312" s="246" t="s">
        <v>86</v>
      </c>
      <c r="AY312" s="247" t="s">
        <v>135</v>
      </c>
    </row>
    <row r="313" spans="2:65" s="143" customFormat="1" ht="49.2" customHeight="1">
      <c r="B313" s="142"/>
      <c r="C313" s="219" t="s">
        <v>504</v>
      </c>
      <c r="D313" s="219" t="s">
        <v>137</v>
      </c>
      <c r="E313" s="220" t="s">
        <v>505</v>
      </c>
      <c r="F313" s="221" t="s">
        <v>506</v>
      </c>
      <c r="G313" s="222" t="s">
        <v>140</v>
      </c>
      <c r="H313" s="223">
        <v>100</v>
      </c>
      <c r="I313" s="83"/>
      <c r="J313" s="224">
        <f>ROUND(I313*H313,2)</f>
        <v>0</v>
      </c>
      <c r="K313" s="221" t="s">
        <v>141</v>
      </c>
      <c r="L313" s="142"/>
      <c r="M313" s="225" t="s">
        <v>1</v>
      </c>
      <c r="N313" s="226" t="s">
        <v>44</v>
      </c>
      <c r="P313" s="227">
        <f>O313*H313</f>
        <v>0</v>
      </c>
      <c r="Q313" s="227">
        <v>0</v>
      </c>
      <c r="R313" s="227">
        <f>Q313*H313</f>
        <v>0</v>
      </c>
      <c r="S313" s="227">
        <v>0</v>
      </c>
      <c r="T313" s="228">
        <f>S313*H313</f>
        <v>0</v>
      </c>
      <c r="AR313" s="229" t="s">
        <v>142</v>
      </c>
      <c r="AT313" s="229" t="s">
        <v>137</v>
      </c>
      <c r="AU313" s="229" t="s">
        <v>88</v>
      </c>
      <c r="AY313" s="132" t="s">
        <v>135</v>
      </c>
      <c r="BE313" s="230">
        <f>IF(N313="základní",J313,0)</f>
        <v>0</v>
      </c>
      <c r="BF313" s="230">
        <f>IF(N313="snížená",J313,0)</f>
        <v>0</v>
      </c>
      <c r="BG313" s="230">
        <f>IF(N313="zákl. přenesená",J313,0)</f>
        <v>0</v>
      </c>
      <c r="BH313" s="230">
        <f>IF(N313="sníž. přenesená",J313,0)</f>
        <v>0</v>
      </c>
      <c r="BI313" s="230">
        <f>IF(N313="nulová",J313,0)</f>
        <v>0</v>
      </c>
      <c r="BJ313" s="132" t="s">
        <v>86</v>
      </c>
      <c r="BK313" s="230">
        <f>ROUND(I313*H313,2)</f>
        <v>0</v>
      </c>
      <c r="BL313" s="132" t="s">
        <v>142</v>
      </c>
      <c r="BM313" s="229" t="s">
        <v>507</v>
      </c>
    </row>
    <row r="314" spans="2:65" s="232" customFormat="1">
      <c r="B314" s="231"/>
      <c r="D314" s="233" t="s">
        <v>144</v>
      </c>
      <c r="E314" s="234" t="s">
        <v>1</v>
      </c>
      <c r="F314" s="235" t="s">
        <v>508</v>
      </c>
      <c r="H314" s="234" t="s">
        <v>1</v>
      </c>
      <c r="L314" s="231"/>
      <c r="M314" s="236"/>
      <c r="T314" s="237"/>
      <c r="AT314" s="234" t="s">
        <v>144</v>
      </c>
      <c r="AU314" s="234" t="s">
        <v>88</v>
      </c>
      <c r="AV314" s="232" t="s">
        <v>86</v>
      </c>
      <c r="AW314" s="232" t="s">
        <v>36</v>
      </c>
      <c r="AX314" s="232" t="s">
        <v>79</v>
      </c>
      <c r="AY314" s="234" t="s">
        <v>135</v>
      </c>
    </row>
    <row r="315" spans="2:65" s="239" customFormat="1">
      <c r="B315" s="238"/>
      <c r="D315" s="233" t="s">
        <v>144</v>
      </c>
      <c r="E315" s="240" t="s">
        <v>1</v>
      </c>
      <c r="F315" s="241" t="s">
        <v>503</v>
      </c>
      <c r="H315" s="242">
        <v>100</v>
      </c>
      <c r="L315" s="238"/>
      <c r="M315" s="243"/>
      <c r="T315" s="244"/>
      <c r="AT315" s="240" t="s">
        <v>144</v>
      </c>
      <c r="AU315" s="240" t="s">
        <v>88</v>
      </c>
      <c r="AV315" s="239" t="s">
        <v>88</v>
      </c>
      <c r="AW315" s="239" t="s">
        <v>36</v>
      </c>
      <c r="AX315" s="239" t="s">
        <v>79</v>
      </c>
      <c r="AY315" s="240" t="s">
        <v>135</v>
      </c>
    </row>
    <row r="316" spans="2:65" s="246" customFormat="1">
      <c r="B316" s="245"/>
      <c r="D316" s="233" t="s">
        <v>144</v>
      </c>
      <c r="E316" s="247" t="s">
        <v>1</v>
      </c>
      <c r="F316" s="248" t="s">
        <v>150</v>
      </c>
      <c r="H316" s="249">
        <v>100</v>
      </c>
      <c r="L316" s="245"/>
      <c r="M316" s="250"/>
      <c r="T316" s="251"/>
      <c r="AT316" s="247" t="s">
        <v>144</v>
      </c>
      <c r="AU316" s="247" t="s">
        <v>88</v>
      </c>
      <c r="AV316" s="246" t="s">
        <v>142</v>
      </c>
      <c r="AW316" s="246" t="s">
        <v>36</v>
      </c>
      <c r="AX316" s="246" t="s">
        <v>86</v>
      </c>
      <c r="AY316" s="247" t="s">
        <v>135</v>
      </c>
    </row>
    <row r="317" spans="2:65" s="143" customFormat="1" ht="49.2" customHeight="1">
      <c r="B317" s="142"/>
      <c r="C317" s="219" t="s">
        <v>509</v>
      </c>
      <c r="D317" s="219" t="s">
        <v>137</v>
      </c>
      <c r="E317" s="220" t="s">
        <v>510</v>
      </c>
      <c r="F317" s="221" t="s">
        <v>511</v>
      </c>
      <c r="G317" s="222" t="s">
        <v>140</v>
      </c>
      <c r="H317" s="223">
        <v>100</v>
      </c>
      <c r="I317" s="83"/>
      <c r="J317" s="224">
        <f>ROUND(I317*H317,2)</f>
        <v>0</v>
      </c>
      <c r="K317" s="221" t="s">
        <v>141</v>
      </c>
      <c r="L317" s="142"/>
      <c r="M317" s="225" t="s">
        <v>1</v>
      </c>
      <c r="N317" s="226" t="s">
        <v>44</v>
      </c>
      <c r="P317" s="227">
        <f>O317*H317</f>
        <v>0</v>
      </c>
      <c r="Q317" s="227">
        <v>0</v>
      </c>
      <c r="R317" s="227">
        <f>Q317*H317</f>
        <v>0</v>
      </c>
      <c r="S317" s="227">
        <v>0</v>
      </c>
      <c r="T317" s="228">
        <f>S317*H317</f>
        <v>0</v>
      </c>
      <c r="AR317" s="229" t="s">
        <v>142</v>
      </c>
      <c r="AT317" s="229" t="s">
        <v>137</v>
      </c>
      <c r="AU317" s="229" t="s">
        <v>88</v>
      </c>
      <c r="AY317" s="132" t="s">
        <v>135</v>
      </c>
      <c r="BE317" s="230">
        <f>IF(N317="základní",J317,0)</f>
        <v>0</v>
      </c>
      <c r="BF317" s="230">
        <f>IF(N317="snížená",J317,0)</f>
        <v>0</v>
      </c>
      <c r="BG317" s="230">
        <f>IF(N317="zákl. přenesená",J317,0)</f>
        <v>0</v>
      </c>
      <c r="BH317" s="230">
        <f>IF(N317="sníž. přenesená",J317,0)</f>
        <v>0</v>
      </c>
      <c r="BI317" s="230">
        <f>IF(N317="nulová",J317,0)</f>
        <v>0</v>
      </c>
      <c r="BJ317" s="132" t="s">
        <v>86</v>
      </c>
      <c r="BK317" s="230">
        <f>ROUND(I317*H317,2)</f>
        <v>0</v>
      </c>
      <c r="BL317" s="132" t="s">
        <v>142</v>
      </c>
      <c r="BM317" s="229" t="s">
        <v>512</v>
      </c>
    </row>
    <row r="318" spans="2:65" s="232" customFormat="1">
      <c r="B318" s="231"/>
      <c r="D318" s="233" t="s">
        <v>144</v>
      </c>
      <c r="E318" s="234" t="s">
        <v>1</v>
      </c>
      <c r="F318" s="235" t="s">
        <v>513</v>
      </c>
      <c r="H318" s="234" t="s">
        <v>1</v>
      </c>
      <c r="L318" s="231"/>
      <c r="M318" s="236"/>
      <c r="T318" s="237"/>
      <c r="AT318" s="234" t="s">
        <v>144</v>
      </c>
      <c r="AU318" s="234" t="s">
        <v>88</v>
      </c>
      <c r="AV318" s="232" t="s">
        <v>86</v>
      </c>
      <c r="AW318" s="232" t="s">
        <v>36</v>
      </c>
      <c r="AX318" s="232" t="s">
        <v>79</v>
      </c>
      <c r="AY318" s="234" t="s">
        <v>135</v>
      </c>
    </row>
    <row r="319" spans="2:65" s="239" customFormat="1">
      <c r="B319" s="238"/>
      <c r="D319" s="233" t="s">
        <v>144</v>
      </c>
      <c r="E319" s="240" t="s">
        <v>1</v>
      </c>
      <c r="F319" s="241" t="s">
        <v>503</v>
      </c>
      <c r="H319" s="242">
        <v>100</v>
      </c>
      <c r="L319" s="238"/>
      <c r="M319" s="243"/>
      <c r="T319" s="244"/>
      <c r="AT319" s="240" t="s">
        <v>144</v>
      </c>
      <c r="AU319" s="240" t="s">
        <v>88</v>
      </c>
      <c r="AV319" s="239" t="s">
        <v>88</v>
      </c>
      <c r="AW319" s="239" t="s">
        <v>36</v>
      </c>
      <c r="AX319" s="239" t="s">
        <v>79</v>
      </c>
      <c r="AY319" s="240" t="s">
        <v>135</v>
      </c>
    </row>
    <row r="320" spans="2:65" s="246" customFormat="1">
      <c r="B320" s="245"/>
      <c r="D320" s="233" t="s">
        <v>144</v>
      </c>
      <c r="E320" s="247" t="s">
        <v>1</v>
      </c>
      <c r="F320" s="248" t="s">
        <v>150</v>
      </c>
      <c r="H320" s="249">
        <v>100</v>
      </c>
      <c r="L320" s="245"/>
      <c r="M320" s="250"/>
      <c r="T320" s="251"/>
      <c r="AT320" s="247" t="s">
        <v>144</v>
      </c>
      <c r="AU320" s="247" t="s">
        <v>88</v>
      </c>
      <c r="AV320" s="246" t="s">
        <v>142</v>
      </c>
      <c r="AW320" s="246" t="s">
        <v>36</v>
      </c>
      <c r="AX320" s="246" t="s">
        <v>86</v>
      </c>
      <c r="AY320" s="247" t="s">
        <v>135</v>
      </c>
    </row>
    <row r="321" spans="2:65" s="143" customFormat="1" ht="24.15" customHeight="1">
      <c r="B321" s="142"/>
      <c r="C321" s="219" t="s">
        <v>514</v>
      </c>
      <c r="D321" s="219" t="s">
        <v>137</v>
      </c>
      <c r="E321" s="220" t="s">
        <v>515</v>
      </c>
      <c r="F321" s="221" t="s">
        <v>516</v>
      </c>
      <c r="G321" s="222" t="s">
        <v>140</v>
      </c>
      <c r="H321" s="223">
        <v>200</v>
      </c>
      <c r="I321" s="83"/>
      <c r="J321" s="224">
        <f>ROUND(I321*H321,2)</f>
        <v>0</v>
      </c>
      <c r="K321" s="221" t="s">
        <v>141</v>
      </c>
      <c r="L321" s="142"/>
      <c r="M321" s="225" t="s">
        <v>1</v>
      </c>
      <c r="N321" s="226" t="s">
        <v>44</v>
      </c>
      <c r="P321" s="227">
        <f>O321*H321</f>
        <v>0</v>
      </c>
      <c r="Q321" s="227">
        <v>0</v>
      </c>
      <c r="R321" s="227">
        <f>Q321*H321</f>
        <v>0</v>
      </c>
      <c r="S321" s="227">
        <v>0</v>
      </c>
      <c r="T321" s="228">
        <f>S321*H321</f>
        <v>0</v>
      </c>
      <c r="AR321" s="229" t="s">
        <v>142</v>
      </c>
      <c r="AT321" s="229" t="s">
        <v>137</v>
      </c>
      <c r="AU321" s="229" t="s">
        <v>88</v>
      </c>
      <c r="AY321" s="132" t="s">
        <v>135</v>
      </c>
      <c r="BE321" s="230">
        <f>IF(N321="základní",J321,0)</f>
        <v>0</v>
      </c>
      <c r="BF321" s="230">
        <f>IF(N321="snížená",J321,0)</f>
        <v>0</v>
      </c>
      <c r="BG321" s="230">
        <f>IF(N321="zákl. přenesená",J321,0)</f>
        <v>0</v>
      </c>
      <c r="BH321" s="230">
        <f>IF(N321="sníž. přenesená",J321,0)</f>
        <v>0</v>
      </c>
      <c r="BI321" s="230">
        <f>IF(N321="nulová",J321,0)</f>
        <v>0</v>
      </c>
      <c r="BJ321" s="132" t="s">
        <v>86</v>
      </c>
      <c r="BK321" s="230">
        <f>ROUND(I321*H321,2)</f>
        <v>0</v>
      </c>
      <c r="BL321" s="132" t="s">
        <v>142</v>
      </c>
      <c r="BM321" s="229" t="s">
        <v>517</v>
      </c>
    </row>
    <row r="322" spans="2:65" s="232" customFormat="1">
      <c r="B322" s="231"/>
      <c r="D322" s="233" t="s">
        <v>144</v>
      </c>
      <c r="E322" s="234" t="s">
        <v>1</v>
      </c>
      <c r="F322" s="235" t="s">
        <v>518</v>
      </c>
      <c r="H322" s="234" t="s">
        <v>1</v>
      </c>
      <c r="L322" s="231"/>
      <c r="M322" s="236"/>
      <c r="T322" s="237"/>
      <c r="AT322" s="234" t="s">
        <v>144</v>
      </c>
      <c r="AU322" s="234" t="s">
        <v>88</v>
      </c>
      <c r="AV322" s="232" t="s">
        <v>86</v>
      </c>
      <c r="AW322" s="232" t="s">
        <v>36</v>
      </c>
      <c r="AX322" s="232" t="s">
        <v>79</v>
      </c>
      <c r="AY322" s="234" t="s">
        <v>135</v>
      </c>
    </row>
    <row r="323" spans="2:65" s="239" customFormat="1">
      <c r="B323" s="238"/>
      <c r="D323" s="233" t="s">
        <v>144</v>
      </c>
      <c r="E323" s="240" t="s">
        <v>1</v>
      </c>
      <c r="F323" s="241" t="s">
        <v>519</v>
      </c>
      <c r="H323" s="242">
        <v>200</v>
      </c>
      <c r="L323" s="238"/>
      <c r="M323" s="243"/>
      <c r="T323" s="244"/>
      <c r="AT323" s="240" t="s">
        <v>144</v>
      </c>
      <c r="AU323" s="240" t="s">
        <v>88</v>
      </c>
      <c r="AV323" s="239" t="s">
        <v>88</v>
      </c>
      <c r="AW323" s="239" t="s">
        <v>36</v>
      </c>
      <c r="AX323" s="239" t="s">
        <v>79</v>
      </c>
      <c r="AY323" s="240" t="s">
        <v>135</v>
      </c>
    </row>
    <row r="324" spans="2:65" s="246" customFormat="1">
      <c r="B324" s="245"/>
      <c r="D324" s="233" t="s">
        <v>144</v>
      </c>
      <c r="E324" s="247" t="s">
        <v>1</v>
      </c>
      <c r="F324" s="248" t="s">
        <v>150</v>
      </c>
      <c r="H324" s="249">
        <v>200</v>
      </c>
      <c r="L324" s="245"/>
      <c r="M324" s="250"/>
      <c r="T324" s="251"/>
      <c r="AT324" s="247" t="s">
        <v>144</v>
      </c>
      <c r="AU324" s="247" t="s">
        <v>88</v>
      </c>
      <c r="AV324" s="246" t="s">
        <v>142</v>
      </c>
      <c r="AW324" s="246" t="s">
        <v>36</v>
      </c>
      <c r="AX324" s="246" t="s">
        <v>86</v>
      </c>
      <c r="AY324" s="247" t="s">
        <v>135</v>
      </c>
    </row>
    <row r="325" spans="2:65" s="143" customFormat="1" ht="44.25" customHeight="1">
      <c r="B325" s="142"/>
      <c r="C325" s="219" t="s">
        <v>520</v>
      </c>
      <c r="D325" s="219" t="s">
        <v>137</v>
      </c>
      <c r="E325" s="220" t="s">
        <v>521</v>
      </c>
      <c r="F325" s="221" t="s">
        <v>522</v>
      </c>
      <c r="G325" s="222" t="s">
        <v>140</v>
      </c>
      <c r="H325" s="223">
        <v>100</v>
      </c>
      <c r="I325" s="83"/>
      <c r="J325" s="224">
        <f>ROUND(I325*H325,2)</f>
        <v>0</v>
      </c>
      <c r="K325" s="221" t="s">
        <v>141</v>
      </c>
      <c r="L325" s="142"/>
      <c r="M325" s="225" t="s">
        <v>1</v>
      </c>
      <c r="N325" s="226" t="s">
        <v>44</v>
      </c>
      <c r="P325" s="227">
        <f>O325*H325</f>
        <v>0</v>
      </c>
      <c r="Q325" s="227">
        <v>0</v>
      </c>
      <c r="R325" s="227">
        <f>Q325*H325</f>
        <v>0</v>
      </c>
      <c r="S325" s="227">
        <v>0</v>
      </c>
      <c r="T325" s="228">
        <f>S325*H325</f>
        <v>0</v>
      </c>
      <c r="AR325" s="229" t="s">
        <v>142</v>
      </c>
      <c r="AT325" s="229" t="s">
        <v>137</v>
      </c>
      <c r="AU325" s="229" t="s">
        <v>88</v>
      </c>
      <c r="AY325" s="132" t="s">
        <v>135</v>
      </c>
      <c r="BE325" s="230">
        <f>IF(N325="základní",J325,0)</f>
        <v>0</v>
      </c>
      <c r="BF325" s="230">
        <f>IF(N325="snížená",J325,0)</f>
        <v>0</v>
      </c>
      <c r="BG325" s="230">
        <f>IF(N325="zákl. přenesená",J325,0)</f>
        <v>0</v>
      </c>
      <c r="BH325" s="230">
        <f>IF(N325="sníž. přenesená",J325,0)</f>
        <v>0</v>
      </c>
      <c r="BI325" s="230">
        <f>IF(N325="nulová",J325,0)</f>
        <v>0</v>
      </c>
      <c r="BJ325" s="132" t="s">
        <v>86</v>
      </c>
      <c r="BK325" s="230">
        <f>ROUND(I325*H325,2)</f>
        <v>0</v>
      </c>
      <c r="BL325" s="132" t="s">
        <v>142</v>
      </c>
      <c r="BM325" s="229" t="s">
        <v>523</v>
      </c>
    </row>
    <row r="326" spans="2:65" s="232" customFormat="1">
      <c r="B326" s="231"/>
      <c r="D326" s="233" t="s">
        <v>144</v>
      </c>
      <c r="E326" s="234" t="s">
        <v>1</v>
      </c>
      <c r="F326" s="235" t="s">
        <v>524</v>
      </c>
      <c r="H326" s="234" t="s">
        <v>1</v>
      </c>
      <c r="L326" s="231"/>
      <c r="M326" s="236"/>
      <c r="T326" s="237"/>
      <c r="AT326" s="234" t="s">
        <v>144</v>
      </c>
      <c r="AU326" s="234" t="s">
        <v>88</v>
      </c>
      <c r="AV326" s="232" t="s">
        <v>86</v>
      </c>
      <c r="AW326" s="232" t="s">
        <v>36</v>
      </c>
      <c r="AX326" s="232" t="s">
        <v>79</v>
      </c>
      <c r="AY326" s="234" t="s">
        <v>135</v>
      </c>
    </row>
    <row r="327" spans="2:65" s="239" customFormat="1">
      <c r="B327" s="238"/>
      <c r="D327" s="233" t="s">
        <v>144</v>
      </c>
      <c r="E327" s="240" t="s">
        <v>1</v>
      </c>
      <c r="F327" s="241" t="s">
        <v>525</v>
      </c>
      <c r="H327" s="242">
        <v>100</v>
      </c>
      <c r="L327" s="238"/>
      <c r="M327" s="243"/>
      <c r="T327" s="244"/>
      <c r="AT327" s="240" t="s">
        <v>144</v>
      </c>
      <c r="AU327" s="240" t="s">
        <v>88</v>
      </c>
      <c r="AV327" s="239" t="s">
        <v>88</v>
      </c>
      <c r="AW327" s="239" t="s">
        <v>36</v>
      </c>
      <c r="AX327" s="239" t="s">
        <v>79</v>
      </c>
      <c r="AY327" s="240" t="s">
        <v>135</v>
      </c>
    </row>
    <row r="328" spans="2:65" s="246" customFormat="1">
      <c r="B328" s="245"/>
      <c r="D328" s="233" t="s">
        <v>144</v>
      </c>
      <c r="E328" s="247" t="s">
        <v>205</v>
      </c>
      <c r="F328" s="248" t="s">
        <v>150</v>
      </c>
      <c r="H328" s="249">
        <v>100</v>
      </c>
      <c r="L328" s="245"/>
      <c r="M328" s="250"/>
      <c r="T328" s="251"/>
      <c r="AT328" s="247" t="s">
        <v>144</v>
      </c>
      <c r="AU328" s="247" t="s">
        <v>88</v>
      </c>
      <c r="AV328" s="246" t="s">
        <v>142</v>
      </c>
      <c r="AW328" s="246" t="s">
        <v>36</v>
      </c>
      <c r="AX328" s="246" t="s">
        <v>86</v>
      </c>
      <c r="AY328" s="247" t="s">
        <v>135</v>
      </c>
    </row>
    <row r="329" spans="2:65" s="209" customFormat="1" ht="22.95" customHeight="1">
      <c r="B329" s="208"/>
      <c r="D329" s="210" t="s">
        <v>78</v>
      </c>
      <c r="E329" s="217" t="s">
        <v>180</v>
      </c>
      <c r="F329" s="217" t="s">
        <v>526</v>
      </c>
      <c r="J329" s="218">
        <f>BK329</f>
        <v>0</v>
      </c>
      <c r="L329" s="208"/>
      <c r="M329" s="212"/>
      <c r="P329" s="213">
        <f>SUM(P330:P352)</f>
        <v>0</v>
      </c>
      <c r="R329" s="213">
        <f>SUM(R330:R352)</f>
        <v>6.147009999999999</v>
      </c>
      <c r="T329" s="214">
        <f>SUM(T330:T352)</f>
        <v>0</v>
      </c>
      <c r="AR329" s="210" t="s">
        <v>86</v>
      </c>
      <c r="AT329" s="215" t="s">
        <v>78</v>
      </c>
      <c r="AU329" s="215" t="s">
        <v>86</v>
      </c>
      <c r="AY329" s="210" t="s">
        <v>135</v>
      </c>
      <c r="BK329" s="216">
        <f>SUM(BK330:BK352)</f>
        <v>0</v>
      </c>
    </row>
    <row r="330" spans="2:65" s="143" customFormat="1" ht="33" customHeight="1">
      <c r="B330" s="142"/>
      <c r="C330" s="219" t="s">
        <v>527</v>
      </c>
      <c r="D330" s="219" t="s">
        <v>137</v>
      </c>
      <c r="E330" s="220" t="s">
        <v>528</v>
      </c>
      <c r="F330" s="221" t="s">
        <v>529</v>
      </c>
      <c r="G330" s="222" t="s">
        <v>157</v>
      </c>
      <c r="H330" s="223">
        <v>60</v>
      </c>
      <c r="I330" s="83"/>
      <c r="J330" s="224">
        <f>ROUND(I330*H330,2)</f>
        <v>0</v>
      </c>
      <c r="K330" s="221" t="s">
        <v>141</v>
      </c>
      <c r="L330" s="142"/>
      <c r="M330" s="225" t="s">
        <v>1</v>
      </c>
      <c r="N330" s="226" t="s">
        <v>44</v>
      </c>
      <c r="P330" s="227">
        <f>O330*H330</f>
        <v>0</v>
      </c>
      <c r="Q330" s="227">
        <v>2.0000000000000002E-5</v>
      </c>
      <c r="R330" s="227">
        <f>Q330*H330</f>
        <v>1.2000000000000001E-3</v>
      </c>
      <c r="S330" s="227">
        <v>0</v>
      </c>
      <c r="T330" s="228">
        <f>S330*H330</f>
        <v>0</v>
      </c>
      <c r="AR330" s="229" t="s">
        <v>142</v>
      </c>
      <c r="AT330" s="229" t="s">
        <v>137</v>
      </c>
      <c r="AU330" s="229" t="s">
        <v>88</v>
      </c>
      <c r="AY330" s="132" t="s">
        <v>135</v>
      </c>
      <c r="BE330" s="230">
        <f>IF(N330="základní",J330,0)</f>
        <v>0</v>
      </c>
      <c r="BF330" s="230">
        <f>IF(N330="snížená",J330,0)</f>
        <v>0</v>
      </c>
      <c r="BG330" s="230">
        <f>IF(N330="zákl. přenesená",J330,0)</f>
        <v>0</v>
      </c>
      <c r="BH330" s="230">
        <f>IF(N330="sníž. přenesená",J330,0)</f>
        <v>0</v>
      </c>
      <c r="BI330" s="230">
        <f>IF(N330="nulová",J330,0)</f>
        <v>0</v>
      </c>
      <c r="BJ330" s="132" t="s">
        <v>86</v>
      </c>
      <c r="BK330" s="230">
        <f>ROUND(I330*H330,2)</f>
        <v>0</v>
      </c>
      <c r="BL330" s="132" t="s">
        <v>142</v>
      </c>
      <c r="BM330" s="229" t="s">
        <v>530</v>
      </c>
    </row>
    <row r="331" spans="2:65" s="232" customFormat="1">
      <c r="B331" s="231"/>
      <c r="D331" s="233" t="s">
        <v>144</v>
      </c>
      <c r="E331" s="234" t="s">
        <v>1</v>
      </c>
      <c r="F331" s="235" t="s">
        <v>531</v>
      </c>
      <c r="H331" s="234" t="s">
        <v>1</v>
      </c>
      <c r="L331" s="231"/>
      <c r="M331" s="236"/>
      <c r="T331" s="237"/>
      <c r="AT331" s="234" t="s">
        <v>144</v>
      </c>
      <c r="AU331" s="234" t="s">
        <v>88</v>
      </c>
      <c r="AV331" s="232" t="s">
        <v>86</v>
      </c>
      <c r="AW331" s="232" t="s">
        <v>36</v>
      </c>
      <c r="AX331" s="232" t="s">
        <v>79</v>
      </c>
      <c r="AY331" s="234" t="s">
        <v>135</v>
      </c>
    </row>
    <row r="332" spans="2:65" s="239" customFormat="1">
      <c r="B332" s="238"/>
      <c r="D332" s="233" t="s">
        <v>144</v>
      </c>
      <c r="E332" s="240" t="s">
        <v>1</v>
      </c>
      <c r="F332" s="241" t="s">
        <v>532</v>
      </c>
      <c r="H332" s="242">
        <v>60</v>
      </c>
      <c r="L332" s="238"/>
      <c r="M332" s="243"/>
      <c r="T332" s="244"/>
      <c r="AT332" s="240" t="s">
        <v>144</v>
      </c>
      <c r="AU332" s="240" t="s">
        <v>88</v>
      </c>
      <c r="AV332" s="239" t="s">
        <v>88</v>
      </c>
      <c r="AW332" s="239" t="s">
        <v>36</v>
      </c>
      <c r="AX332" s="239" t="s">
        <v>79</v>
      </c>
      <c r="AY332" s="240" t="s">
        <v>135</v>
      </c>
    </row>
    <row r="333" spans="2:65" s="366" customFormat="1">
      <c r="B333" s="365"/>
      <c r="D333" s="233" t="s">
        <v>144</v>
      </c>
      <c r="E333" s="367" t="s">
        <v>226</v>
      </c>
      <c r="F333" s="368" t="s">
        <v>357</v>
      </c>
      <c r="H333" s="369">
        <v>60</v>
      </c>
      <c r="L333" s="365"/>
      <c r="M333" s="370"/>
      <c r="T333" s="371"/>
      <c r="AT333" s="367" t="s">
        <v>144</v>
      </c>
      <c r="AU333" s="367" t="s">
        <v>88</v>
      </c>
      <c r="AV333" s="366" t="s">
        <v>154</v>
      </c>
      <c r="AW333" s="366" t="s">
        <v>36</v>
      </c>
      <c r="AX333" s="366" t="s">
        <v>79</v>
      </c>
      <c r="AY333" s="367" t="s">
        <v>135</v>
      </c>
    </row>
    <row r="334" spans="2:65" s="246" customFormat="1">
      <c r="B334" s="245"/>
      <c r="D334" s="233" t="s">
        <v>144</v>
      </c>
      <c r="E334" s="247" t="s">
        <v>1</v>
      </c>
      <c r="F334" s="248" t="s">
        <v>150</v>
      </c>
      <c r="H334" s="249">
        <v>60</v>
      </c>
      <c r="L334" s="245"/>
      <c r="M334" s="250"/>
      <c r="T334" s="251"/>
      <c r="AT334" s="247" t="s">
        <v>144</v>
      </c>
      <c r="AU334" s="247" t="s">
        <v>88</v>
      </c>
      <c r="AV334" s="246" t="s">
        <v>142</v>
      </c>
      <c r="AW334" s="246" t="s">
        <v>36</v>
      </c>
      <c r="AX334" s="246" t="s">
        <v>86</v>
      </c>
      <c r="AY334" s="247" t="s">
        <v>135</v>
      </c>
    </row>
    <row r="335" spans="2:65" s="143" customFormat="1" ht="24.15" customHeight="1">
      <c r="B335" s="142"/>
      <c r="C335" s="356" t="s">
        <v>533</v>
      </c>
      <c r="D335" s="356" t="s">
        <v>276</v>
      </c>
      <c r="E335" s="357" t="s">
        <v>534</v>
      </c>
      <c r="F335" s="358" t="s">
        <v>535</v>
      </c>
      <c r="G335" s="359" t="s">
        <v>157</v>
      </c>
      <c r="H335" s="360">
        <v>66</v>
      </c>
      <c r="I335" s="105"/>
      <c r="J335" s="361">
        <f>ROUND(I335*H335,2)</f>
        <v>0</v>
      </c>
      <c r="K335" s="358" t="s">
        <v>141</v>
      </c>
      <c r="L335" s="362"/>
      <c r="M335" s="363" t="s">
        <v>1</v>
      </c>
      <c r="N335" s="364" t="s">
        <v>44</v>
      </c>
      <c r="P335" s="227">
        <f>O335*H335</f>
        <v>0</v>
      </c>
      <c r="Q335" s="227">
        <v>3.6600000000000001E-3</v>
      </c>
      <c r="R335" s="227">
        <f>Q335*H335</f>
        <v>0.24156</v>
      </c>
      <c r="S335" s="227">
        <v>0</v>
      </c>
      <c r="T335" s="228">
        <f>S335*H335</f>
        <v>0</v>
      </c>
      <c r="AR335" s="229" t="s">
        <v>180</v>
      </c>
      <c r="AT335" s="229" t="s">
        <v>276</v>
      </c>
      <c r="AU335" s="229" t="s">
        <v>88</v>
      </c>
      <c r="AY335" s="132" t="s">
        <v>135</v>
      </c>
      <c r="BE335" s="230">
        <f>IF(N335="základní",J335,0)</f>
        <v>0</v>
      </c>
      <c r="BF335" s="230">
        <f>IF(N335="snížená",J335,0)</f>
        <v>0</v>
      </c>
      <c r="BG335" s="230">
        <f>IF(N335="zákl. přenesená",J335,0)</f>
        <v>0</v>
      </c>
      <c r="BH335" s="230">
        <f>IF(N335="sníž. přenesená",J335,0)</f>
        <v>0</v>
      </c>
      <c r="BI335" s="230">
        <f>IF(N335="nulová",J335,0)</f>
        <v>0</v>
      </c>
      <c r="BJ335" s="132" t="s">
        <v>86</v>
      </c>
      <c r="BK335" s="230">
        <f>ROUND(I335*H335,2)</f>
        <v>0</v>
      </c>
      <c r="BL335" s="132" t="s">
        <v>142</v>
      </c>
      <c r="BM335" s="229" t="s">
        <v>536</v>
      </c>
    </row>
    <row r="336" spans="2:65" s="239" customFormat="1">
      <c r="B336" s="238"/>
      <c r="D336" s="233" t="s">
        <v>144</v>
      </c>
      <c r="F336" s="241" t="s">
        <v>537</v>
      </c>
      <c r="H336" s="242">
        <v>66</v>
      </c>
      <c r="L336" s="238"/>
      <c r="M336" s="243"/>
      <c r="T336" s="244"/>
      <c r="AT336" s="240" t="s">
        <v>144</v>
      </c>
      <c r="AU336" s="240" t="s">
        <v>88</v>
      </c>
      <c r="AV336" s="239" t="s">
        <v>88</v>
      </c>
      <c r="AW336" s="239" t="s">
        <v>4</v>
      </c>
      <c r="AX336" s="239" t="s">
        <v>86</v>
      </c>
      <c r="AY336" s="240" t="s">
        <v>135</v>
      </c>
    </row>
    <row r="337" spans="2:65" s="143" customFormat="1" ht="33" customHeight="1">
      <c r="B337" s="142"/>
      <c r="C337" s="219" t="s">
        <v>538</v>
      </c>
      <c r="D337" s="219" t="s">
        <v>137</v>
      </c>
      <c r="E337" s="220" t="s">
        <v>539</v>
      </c>
      <c r="F337" s="221" t="s">
        <v>540</v>
      </c>
      <c r="G337" s="222" t="s">
        <v>163</v>
      </c>
      <c r="H337" s="223">
        <v>15</v>
      </c>
      <c r="I337" s="83"/>
      <c r="J337" s="224">
        <f>ROUND(I337*H337,2)</f>
        <v>0</v>
      </c>
      <c r="K337" s="221" t="s">
        <v>141</v>
      </c>
      <c r="L337" s="142"/>
      <c r="M337" s="225" t="s">
        <v>1</v>
      </c>
      <c r="N337" s="226" t="s">
        <v>44</v>
      </c>
      <c r="P337" s="227">
        <f>O337*H337</f>
        <v>0</v>
      </c>
      <c r="Q337" s="227">
        <v>0</v>
      </c>
      <c r="R337" s="227">
        <f>Q337*H337</f>
        <v>0</v>
      </c>
      <c r="S337" s="227">
        <v>0</v>
      </c>
      <c r="T337" s="228">
        <f>S337*H337</f>
        <v>0</v>
      </c>
      <c r="AR337" s="229" t="s">
        <v>142</v>
      </c>
      <c r="AT337" s="229" t="s">
        <v>137</v>
      </c>
      <c r="AU337" s="229" t="s">
        <v>88</v>
      </c>
      <c r="AY337" s="132" t="s">
        <v>135</v>
      </c>
      <c r="BE337" s="230">
        <f>IF(N337="základní",J337,0)</f>
        <v>0</v>
      </c>
      <c r="BF337" s="230">
        <f>IF(N337="snížená",J337,0)</f>
        <v>0</v>
      </c>
      <c r="BG337" s="230">
        <f>IF(N337="zákl. přenesená",J337,0)</f>
        <v>0</v>
      </c>
      <c r="BH337" s="230">
        <f>IF(N337="sníž. přenesená",J337,0)</f>
        <v>0</v>
      </c>
      <c r="BI337" s="230">
        <f>IF(N337="nulová",J337,0)</f>
        <v>0</v>
      </c>
      <c r="BJ337" s="132" t="s">
        <v>86</v>
      </c>
      <c r="BK337" s="230">
        <f>ROUND(I337*H337,2)</f>
        <v>0</v>
      </c>
      <c r="BL337" s="132" t="s">
        <v>142</v>
      </c>
      <c r="BM337" s="229" t="s">
        <v>541</v>
      </c>
    </row>
    <row r="338" spans="2:65" s="232" customFormat="1">
      <c r="B338" s="231"/>
      <c r="D338" s="233" t="s">
        <v>144</v>
      </c>
      <c r="E338" s="234" t="s">
        <v>1</v>
      </c>
      <c r="F338" s="235" t="s">
        <v>542</v>
      </c>
      <c r="H338" s="234" t="s">
        <v>1</v>
      </c>
      <c r="L338" s="231"/>
      <c r="M338" s="236"/>
      <c r="T338" s="237"/>
      <c r="AT338" s="234" t="s">
        <v>144</v>
      </c>
      <c r="AU338" s="234" t="s">
        <v>88</v>
      </c>
      <c r="AV338" s="232" t="s">
        <v>86</v>
      </c>
      <c r="AW338" s="232" t="s">
        <v>36</v>
      </c>
      <c r="AX338" s="232" t="s">
        <v>79</v>
      </c>
      <c r="AY338" s="234" t="s">
        <v>135</v>
      </c>
    </row>
    <row r="339" spans="2:65" s="239" customFormat="1">
      <c r="B339" s="238"/>
      <c r="D339" s="233" t="s">
        <v>144</v>
      </c>
      <c r="E339" s="240" t="s">
        <v>1</v>
      </c>
      <c r="F339" s="241" t="s">
        <v>543</v>
      </c>
      <c r="H339" s="242">
        <v>15</v>
      </c>
      <c r="L339" s="238"/>
      <c r="M339" s="243"/>
      <c r="T339" s="244"/>
      <c r="AT339" s="240" t="s">
        <v>144</v>
      </c>
      <c r="AU339" s="240" t="s">
        <v>88</v>
      </c>
      <c r="AV339" s="239" t="s">
        <v>88</v>
      </c>
      <c r="AW339" s="239" t="s">
        <v>36</v>
      </c>
      <c r="AX339" s="239" t="s">
        <v>79</v>
      </c>
      <c r="AY339" s="240" t="s">
        <v>135</v>
      </c>
    </row>
    <row r="340" spans="2:65" s="246" customFormat="1">
      <c r="B340" s="245"/>
      <c r="D340" s="233" t="s">
        <v>144</v>
      </c>
      <c r="E340" s="247" t="s">
        <v>1</v>
      </c>
      <c r="F340" s="248" t="s">
        <v>150</v>
      </c>
      <c r="H340" s="249">
        <v>15</v>
      </c>
      <c r="L340" s="245"/>
      <c r="M340" s="250"/>
      <c r="T340" s="251"/>
      <c r="AT340" s="247" t="s">
        <v>144</v>
      </c>
      <c r="AU340" s="247" t="s">
        <v>88</v>
      </c>
      <c r="AV340" s="246" t="s">
        <v>142</v>
      </c>
      <c r="AW340" s="246" t="s">
        <v>36</v>
      </c>
      <c r="AX340" s="246" t="s">
        <v>86</v>
      </c>
      <c r="AY340" s="247" t="s">
        <v>135</v>
      </c>
    </row>
    <row r="341" spans="2:65" s="143" customFormat="1" ht="24.15" customHeight="1">
      <c r="B341" s="142"/>
      <c r="C341" s="219" t="s">
        <v>544</v>
      </c>
      <c r="D341" s="219" t="s">
        <v>137</v>
      </c>
      <c r="E341" s="220" t="s">
        <v>545</v>
      </c>
      <c r="F341" s="221" t="s">
        <v>546</v>
      </c>
      <c r="G341" s="222" t="s">
        <v>441</v>
      </c>
      <c r="H341" s="223">
        <v>1</v>
      </c>
      <c r="I341" s="83"/>
      <c r="J341" s="224">
        <f t="shared" ref="J341:J351" si="0">ROUND(I341*H341,2)</f>
        <v>0</v>
      </c>
      <c r="K341" s="221" t="s">
        <v>141</v>
      </c>
      <c r="L341" s="142"/>
      <c r="M341" s="225" t="s">
        <v>1</v>
      </c>
      <c r="N341" s="226" t="s">
        <v>44</v>
      </c>
      <c r="P341" s="227">
        <f t="shared" ref="P341:P351" si="1">O341*H341</f>
        <v>0</v>
      </c>
      <c r="Q341" s="227">
        <v>0.41488999999999998</v>
      </c>
      <c r="R341" s="227">
        <f t="shared" ref="R341:R351" si="2">Q341*H341</f>
        <v>0.41488999999999998</v>
      </c>
      <c r="S341" s="227">
        <v>0</v>
      </c>
      <c r="T341" s="228">
        <f t="shared" ref="T341:T351" si="3">S341*H341</f>
        <v>0</v>
      </c>
      <c r="AR341" s="229" t="s">
        <v>142</v>
      </c>
      <c r="AT341" s="229" t="s">
        <v>137</v>
      </c>
      <c r="AU341" s="229" t="s">
        <v>88</v>
      </c>
      <c r="AY341" s="132" t="s">
        <v>135</v>
      </c>
      <c r="BE341" s="230">
        <f t="shared" ref="BE341:BE351" si="4">IF(N341="základní",J341,0)</f>
        <v>0</v>
      </c>
      <c r="BF341" s="230">
        <f t="shared" ref="BF341:BF351" si="5">IF(N341="snížená",J341,0)</f>
        <v>0</v>
      </c>
      <c r="BG341" s="230">
        <f t="shared" ref="BG341:BG351" si="6">IF(N341="zákl. přenesená",J341,0)</f>
        <v>0</v>
      </c>
      <c r="BH341" s="230">
        <f t="shared" ref="BH341:BH351" si="7">IF(N341="sníž. přenesená",J341,0)</f>
        <v>0</v>
      </c>
      <c r="BI341" s="230">
        <f t="shared" ref="BI341:BI351" si="8">IF(N341="nulová",J341,0)</f>
        <v>0</v>
      </c>
      <c r="BJ341" s="132" t="s">
        <v>86</v>
      </c>
      <c r="BK341" s="230">
        <f t="shared" ref="BK341:BK351" si="9">ROUND(I341*H341,2)</f>
        <v>0</v>
      </c>
      <c r="BL341" s="132" t="s">
        <v>142</v>
      </c>
      <c r="BM341" s="229" t="s">
        <v>547</v>
      </c>
    </row>
    <row r="342" spans="2:65" s="143" customFormat="1" ht="21.75" customHeight="1">
      <c r="B342" s="142"/>
      <c r="C342" s="356" t="s">
        <v>227</v>
      </c>
      <c r="D342" s="356" t="s">
        <v>276</v>
      </c>
      <c r="E342" s="357" t="s">
        <v>548</v>
      </c>
      <c r="F342" s="358" t="s">
        <v>549</v>
      </c>
      <c r="G342" s="359" t="s">
        <v>441</v>
      </c>
      <c r="H342" s="360">
        <v>1</v>
      </c>
      <c r="I342" s="105"/>
      <c r="J342" s="361">
        <f t="shared" si="0"/>
        <v>0</v>
      </c>
      <c r="K342" s="358" t="s">
        <v>141</v>
      </c>
      <c r="L342" s="362"/>
      <c r="M342" s="363" t="s">
        <v>1</v>
      </c>
      <c r="N342" s="364" t="s">
        <v>44</v>
      </c>
      <c r="P342" s="227">
        <f t="shared" si="1"/>
        <v>0</v>
      </c>
      <c r="Q342" s="227">
        <v>2.1</v>
      </c>
      <c r="R342" s="227">
        <f t="shared" si="2"/>
        <v>2.1</v>
      </c>
      <c r="S342" s="227">
        <v>0</v>
      </c>
      <c r="T342" s="228">
        <f t="shared" si="3"/>
        <v>0</v>
      </c>
      <c r="AR342" s="229" t="s">
        <v>180</v>
      </c>
      <c r="AT342" s="229" t="s">
        <v>276</v>
      </c>
      <c r="AU342" s="229" t="s">
        <v>88</v>
      </c>
      <c r="AY342" s="132" t="s">
        <v>135</v>
      </c>
      <c r="BE342" s="230">
        <f t="shared" si="4"/>
        <v>0</v>
      </c>
      <c r="BF342" s="230">
        <f t="shared" si="5"/>
        <v>0</v>
      </c>
      <c r="BG342" s="230">
        <f t="shared" si="6"/>
        <v>0</v>
      </c>
      <c r="BH342" s="230">
        <f t="shared" si="7"/>
        <v>0</v>
      </c>
      <c r="BI342" s="230">
        <f t="shared" si="8"/>
        <v>0</v>
      </c>
      <c r="BJ342" s="132" t="s">
        <v>86</v>
      </c>
      <c r="BK342" s="230">
        <f t="shared" si="9"/>
        <v>0</v>
      </c>
      <c r="BL342" s="132" t="s">
        <v>142</v>
      </c>
      <c r="BM342" s="229" t="s">
        <v>550</v>
      </c>
    </row>
    <row r="343" spans="2:65" s="143" customFormat="1" ht="24.15" customHeight="1">
      <c r="B343" s="142"/>
      <c r="C343" s="219" t="s">
        <v>551</v>
      </c>
      <c r="D343" s="219" t="s">
        <v>137</v>
      </c>
      <c r="E343" s="220" t="s">
        <v>552</v>
      </c>
      <c r="F343" s="221" t="s">
        <v>553</v>
      </c>
      <c r="G343" s="222" t="s">
        <v>441</v>
      </c>
      <c r="H343" s="223">
        <v>1</v>
      </c>
      <c r="I343" s="83"/>
      <c r="J343" s="224">
        <f t="shared" si="0"/>
        <v>0</v>
      </c>
      <c r="K343" s="221" t="s">
        <v>141</v>
      </c>
      <c r="L343" s="142"/>
      <c r="M343" s="225" t="s">
        <v>1</v>
      </c>
      <c r="N343" s="226" t="s">
        <v>44</v>
      </c>
      <c r="P343" s="227">
        <f t="shared" si="1"/>
        <v>0</v>
      </c>
      <c r="Q343" s="227">
        <v>9.8899999999999995E-3</v>
      </c>
      <c r="R343" s="227">
        <f t="shared" si="2"/>
        <v>9.8899999999999995E-3</v>
      </c>
      <c r="S343" s="227">
        <v>0</v>
      </c>
      <c r="T343" s="228">
        <f t="shared" si="3"/>
        <v>0</v>
      </c>
      <c r="AR343" s="229" t="s">
        <v>142</v>
      </c>
      <c r="AT343" s="229" t="s">
        <v>137</v>
      </c>
      <c r="AU343" s="229" t="s">
        <v>88</v>
      </c>
      <c r="AY343" s="132" t="s">
        <v>135</v>
      </c>
      <c r="BE343" s="230">
        <f t="shared" si="4"/>
        <v>0</v>
      </c>
      <c r="BF343" s="230">
        <f t="shared" si="5"/>
        <v>0</v>
      </c>
      <c r="BG343" s="230">
        <f t="shared" si="6"/>
        <v>0</v>
      </c>
      <c r="BH343" s="230">
        <f t="shared" si="7"/>
        <v>0</v>
      </c>
      <c r="BI343" s="230">
        <f t="shared" si="8"/>
        <v>0</v>
      </c>
      <c r="BJ343" s="132" t="s">
        <v>86</v>
      </c>
      <c r="BK343" s="230">
        <f t="shared" si="9"/>
        <v>0</v>
      </c>
      <c r="BL343" s="132" t="s">
        <v>142</v>
      </c>
      <c r="BM343" s="229" t="s">
        <v>554</v>
      </c>
    </row>
    <row r="344" spans="2:65" s="143" customFormat="1" ht="24.15" customHeight="1">
      <c r="B344" s="142"/>
      <c r="C344" s="356" t="s">
        <v>555</v>
      </c>
      <c r="D344" s="356" t="s">
        <v>276</v>
      </c>
      <c r="E344" s="357" t="s">
        <v>556</v>
      </c>
      <c r="F344" s="358" t="s">
        <v>557</v>
      </c>
      <c r="G344" s="359" t="s">
        <v>441</v>
      </c>
      <c r="H344" s="360">
        <v>1</v>
      </c>
      <c r="I344" s="105"/>
      <c r="J344" s="361">
        <f t="shared" si="0"/>
        <v>0</v>
      </c>
      <c r="K344" s="358" t="s">
        <v>141</v>
      </c>
      <c r="L344" s="362"/>
      <c r="M344" s="363" t="s">
        <v>1</v>
      </c>
      <c r="N344" s="364" t="s">
        <v>44</v>
      </c>
      <c r="P344" s="227">
        <f t="shared" si="1"/>
        <v>0</v>
      </c>
      <c r="Q344" s="227">
        <v>1.054</v>
      </c>
      <c r="R344" s="227">
        <f t="shared" si="2"/>
        <v>1.054</v>
      </c>
      <c r="S344" s="227">
        <v>0</v>
      </c>
      <c r="T344" s="228">
        <f t="shared" si="3"/>
        <v>0</v>
      </c>
      <c r="AR344" s="229" t="s">
        <v>180</v>
      </c>
      <c r="AT344" s="229" t="s">
        <v>276</v>
      </c>
      <c r="AU344" s="229" t="s">
        <v>88</v>
      </c>
      <c r="AY344" s="132" t="s">
        <v>135</v>
      </c>
      <c r="BE344" s="230">
        <f t="shared" si="4"/>
        <v>0</v>
      </c>
      <c r="BF344" s="230">
        <f t="shared" si="5"/>
        <v>0</v>
      </c>
      <c r="BG344" s="230">
        <f t="shared" si="6"/>
        <v>0</v>
      </c>
      <c r="BH344" s="230">
        <f t="shared" si="7"/>
        <v>0</v>
      </c>
      <c r="BI344" s="230">
        <f t="shared" si="8"/>
        <v>0</v>
      </c>
      <c r="BJ344" s="132" t="s">
        <v>86</v>
      </c>
      <c r="BK344" s="230">
        <f t="shared" si="9"/>
        <v>0</v>
      </c>
      <c r="BL344" s="132" t="s">
        <v>142</v>
      </c>
      <c r="BM344" s="229" t="s">
        <v>558</v>
      </c>
    </row>
    <row r="345" spans="2:65" s="143" customFormat="1" ht="24.15" customHeight="1">
      <c r="B345" s="142"/>
      <c r="C345" s="219" t="s">
        <v>559</v>
      </c>
      <c r="D345" s="219" t="s">
        <v>137</v>
      </c>
      <c r="E345" s="220" t="s">
        <v>560</v>
      </c>
      <c r="F345" s="221" t="s">
        <v>561</v>
      </c>
      <c r="G345" s="222" t="s">
        <v>441</v>
      </c>
      <c r="H345" s="223">
        <v>1</v>
      </c>
      <c r="I345" s="83"/>
      <c r="J345" s="224">
        <f t="shared" si="0"/>
        <v>0</v>
      </c>
      <c r="K345" s="221" t="s">
        <v>141</v>
      </c>
      <c r="L345" s="142"/>
      <c r="M345" s="225" t="s">
        <v>1</v>
      </c>
      <c r="N345" s="226" t="s">
        <v>44</v>
      </c>
      <c r="P345" s="227">
        <f t="shared" si="1"/>
        <v>0</v>
      </c>
      <c r="Q345" s="227">
        <v>1.218E-2</v>
      </c>
      <c r="R345" s="227">
        <f t="shared" si="2"/>
        <v>1.218E-2</v>
      </c>
      <c r="S345" s="227">
        <v>0</v>
      </c>
      <c r="T345" s="228">
        <f t="shared" si="3"/>
        <v>0</v>
      </c>
      <c r="AR345" s="229" t="s">
        <v>142</v>
      </c>
      <c r="AT345" s="229" t="s">
        <v>137</v>
      </c>
      <c r="AU345" s="229" t="s">
        <v>88</v>
      </c>
      <c r="AY345" s="132" t="s">
        <v>135</v>
      </c>
      <c r="BE345" s="230">
        <f t="shared" si="4"/>
        <v>0</v>
      </c>
      <c r="BF345" s="230">
        <f t="shared" si="5"/>
        <v>0</v>
      </c>
      <c r="BG345" s="230">
        <f t="shared" si="6"/>
        <v>0</v>
      </c>
      <c r="BH345" s="230">
        <f t="shared" si="7"/>
        <v>0</v>
      </c>
      <c r="BI345" s="230">
        <f t="shared" si="8"/>
        <v>0</v>
      </c>
      <c r="BJ345" s="132" t="s">
        <v>86</v>
      </c>
      <c r="BK345" s="230">
        <f t="shared" si="9"/>
        <v>0</v>
      </c>
      <c r="BL345" s="132" t="s">
        <v>142</v>
      </c>
      <c r="BM345" s="229" t="s">
        <v>562</v>
      </c>
    </row>
    <row r="346" spans="2:65" s="143" customFormat="1" ht="24.15" customHeight="1">
      <c r="B346" s="142"/>
      <c r="C346" s="356" t="s">
        <v>563</v>
      </c>
      <c r="D346" s="356" t="s">
        <v>276</v>
      </c>
      <c r="E346" s="357" t="s">
        <v>564</v>
      </c>
      <c r="F346" s="358" t="s">
        <v>565</v>
      </c>
      <c r="G346" s="359" t="s">
        <v>441</v>
      </c>
      <c r="H346" s="360">
        <v>1</v>
      </c>
      <c r="I346" s="105"/>
      <c r="J346" s="361">
        <f t="shared" si="0"/>
        <v>0</v>
      </c>
      <c r="K346" s="358" t="s">
        <v>141</v>
      </c>
      <c r="L346" s="362"/>
      <c r="M346" s="363" t="s">
        <v>1</v>
      </c>
      <c r="N346" s="364" t="s">
        <v>44</v>
      </c>
      <c r="P346" s="227">
        <f t="shared" si="1"/>
        <v>0</v>
      </c>
      <c r="Q346" s="227">
        <v>0.58499999999999996</v>
      </c>
      <c r="R346" s="227">
        <f t="shared" si="2"/>
        <v>0.58499999999999996</v>
      </c>
      <c r="S346" s="227">
        <v>0</v>
      </c>
      <c r="T346" s="228">
        <f t="shared" si="3"/>
        <v>0</v>
      </c>
      <c r="AR346" s="229" t="s">
        <v>180</v>
      </c>
      <c r="AT346" s="229" t="s">
        <v>276</v>
      </c>
      <c r="AU346" s="229" t="s">
        <v>88</v>
      </c>
      <c r="AY346" s="132" t="s">
        <v>135</v>
      </c>
      <c r="BE346" s="230">
        <f t="shared" si="4"/>
        <v>0</v>
      </c>
      <c r="BF346" s="230">
        <f t="shared" si="5"/>
        <v>0</v>
      </c>
      <c r="BG346" s="230">
        <f t="shared" si="6"/>
        <v>0</v>
      </c>
      <c r="BH346" s="230">
        <f t="shared" si="7"/>
        <v>0</v>
      </c>
      <c r="BI346" s="230">
        <f t="shared" si="8"/>
        <v>0</v>
      </c>
      <c r="BJ346" s="132" t="s">
        <v>86</v>
      </c>
      <c r="BK346" s="230">
        <f t="shared" si="9"/>
        <v>0</v>
      </c>
      <c r="BL346" s="132" t="s">
        <v>142</v>
      </c>
      <c r="BM346" s="229" t="s">
        <v>566</v>
      </c>
    </row>
    <row r="347" spans="2:65" s="143" customFormat="1" ht="24.15" customHeight="1">
      <c r="B347" s="142"/>
      <c r="C347" s="356" t="s">
        <v>567</v>
      </c>
      <c r="D347" s="356" t="s">
        <v>276</v>
      </c>
      <c r="E347" s="357" t="s">
        <v>568</v>
      </c>
      <c r="F347" s="358" t="s">
        <v>569</v>
      </c>
      <c r="G347" s="359" t="s">
        <v>441</v>
      </c>
      <c r="H347" s="360">
        <v>1</v>
      </c>
      <c r="I347" s="105"/>
      <c r="J347" s="361">
        <f t="shared" si="0"/>
        <v>0</v>
      </c>
      <c r="K347" s="358" t="s">
        <v>141</v>
      </c>
      <c r="L347" s="362"/>
      <c r="M347" s="363" t="s">
        <v>1</v>
      </c>
      <c r="N347" s="364" t="s">
        <v>44</v>
      </c>
      <c r="P347" s="227">
        <f t="shared" si="1"/>
        <v>0</v>
      </c>
      <c r="Q347" s="227">
        <v>6.8000000000000005E-2</v>
      </c>
      <c r="R347" s="227">
        <f t="shared" si="2"/>
        <v>6.8000000000000005E-2</v>
      </c>
      <c r="S347" s="227">
        <v>0</v>
      </c>
      <c r="T347" s="228">
        <f t="shared" si="3"/>
        <v>0</v>
      </c>
      <c r="AR347" s="229" t="s">
        <v>180</v>
      </c>
      <c r="AT347" s="229" t="s">
        <v>276</v>
      </c>
      <c r="AU347" s="229" t="s">
        <v>88</v>
      </c>
      <c r="AY347" s="132" t="s">
        <v>135</v>
      </c>
      <c r="BE347" s="230">
        <f t="shared" si="4"/>
        <v>0</v>
      </c>
      <c r="BF347" s="230">
        <f t="shared" si="5"/>
        <v>0</v>
      </c>
      <c r="BG347" s="230">
        <f t="shared" si="6"/>
        <v>0</v>
      </c>
      <c r="BH347" s="230">
        <f t="shared" si="7"/>
        <v>0</v>
      </c>
      <c r="BI347" s="230">
        <f t="shared" si="8"/>
        <v>0</v>
      </c>
      <c r="BJ347" s="132" t="s">
        <v>86</v>
      </c>
      <c r="BK347" s="230">
        <f t="shared" si="9"/>
        <v>0</v>
      </c>
      <c r="BL347" s="132" t="s">
        <v>142</v>
      </c>
      <c r="BM347" s="229" t="s">
        <v>570</v>
      </c>
    </row>
    <row r="348" spans="2:65" s="143" customFormat="1" ht="37.950000000000003" customHeight="1">
      <c r="B348" s="142"/>
      <c r="C348" s="219" t="s">
        <v>571</v>
      </c>
      <c r="D348" s="219" t="s">
        <v>137</v>
      </c>
      <c r="E348" s="220" t="s">
        <v>572</v>
      </c>
      <c r="F348" s="221" t="s">
        <v>573</v>
      </c>
      <c r="G348" s="222" t="s">
        <v>441</v>
      </c>
      <c r="H348" s="223">
        <v>2</v>
      </c>
      <c r="I348" s="83"/>
      <c r="J348" s="224">
        <f t="shared" si="0"/>
        <v>0</v>
      </c>
      <c r="K348" s="221" t="s">
        <v>141</v>
      </c>
      <c r="L348" s="142"/>
      <c r="M348" s="225" t="s">
        <v>1</v>
      </c>
      <c r="N348" s="226" t="s">
        <v>44</v>
      </c>
      <c r="P348" s="227">
        <f t="shared" si="1"/>
        <v>0</v>
      </c>
      <c r="Q348" s="227">
        <v>0.09</v>
      </c>
      <c r="R348" s="227">
        <f t="shared" si="2"/>
        <v>0.18</v>
      </c>
      <c r="S348" s="227">
        <v>0</v>
      </c>
      <c r="T348" s="228">
        <f t="shared" si="3"/>
        <v>0</v>
      </c>
      <c r="AR348" s="229" t="s">
        <v>142</v>
      </c>
      <c r="AT348" s="229" t="s">
        <v>137</v>
      </c>
      <c r="AU348" s="229" t="s">
        <v>88</v>
      </c>
      <c r="AY348" s="132" t="s">
        <v>135</v>
      </c>
      <c r="BE348" s="230">
        <f t="shared" si="4"/>
        <v>0</v>
      </c>
      <c r="BF348" s="230">
        <f t="shared" si="5"/>
        <v>0</v>
      </c>
      <c r="BG348" s="230">
        <f t="shared" si="6"/>
        <v>0</v>
      </c>
      <c r="BH348" s="230">
        <f t="shared" si="7"/>
        <v>0</v>
      </c>
      <c r="BI348" s="230">
        <f t="shared" si="8"/>
        <v>0</v>
      </c>
      <c r="BJ348" s="132" t="s">
        <v>86</v>
      </c>
      <c r="BK348" s="230">
        <f t="shared" si="9"/>
        <v>0</v>
      </c>
      <c r="BL348" s="132" t="s">
        <v>142</v>
      </c>
      <c r="BM348" s="229" t="s">
        <v>574</v>
      </c>
    </row>
    <row r="349" spans="2:65" s="143" customFormat="1" ht="24.15" customHeight="1">
      <c r="B349" s="142"/>
      <c r="C349" s="356" t="s">
        <v>575</v>
      </c>
      <c r="D349" s="356" t="s">
        <v>276</v>
      </c>
      <c r="E349" s="357" t="s">
        <v>576</v>
      </c>
      <c r="F349" s="358" t="s">
        <v>577</v>
      </c>
      <c r="G349" s="359" t="s">
        <v>441</v>
      </c>
      <c r="H349" s="360">
        <v>2</v>
      </c>
      <c r="I349" s="105"/>
      <c r="J349" s="361">
        <f t="shared" si="0"/>
        <v>0</v>
      </c>
      <c r="K349" s="358" t="s">
        <v>141</v>
      </c>
      <c r="L349" s="362"/>
      <c r="M349" s="363" t="s">
        <v>1</v>
      </c>
      <c r="N349" s="364" t="s">
        <v>44</v>
      </c>
      <c r="P349" s="227">
        <f t="shared" si="1"/>
        <v>0</v>
      </c>
      <c r="Q349" s="227">
        <v>0.16500000000000001</v>
      </c>
      <c r="R349" s="227">
        <f t="shared" si="2"/>
        <v>0.33</v>
      </c>
      <c r="S349" s="227">
        <v>0</v>
      </c>
      <c r="T349" s="228">
        <f t="shared" si="3"/>
        <v>0</v>
      </c>
      <c r="AR349" s="229" t="s">
        <v>180</v>
      </c>
      <c r="AT349" s="229" t="s">
        <v>276</v>
      </c>
      <c r="AU349" s="229" t="s">
        <v>88</v>
      </c>
      <c r="AY349" s="132" t="s">
        <v>135</v>
      </c>
      <c r="BE349" s="230">
        <f t="shared" si="4"/>
        <v>0</v>
      </c>
      <c r="BF349" s="230">
        <f t="shared" si="5"/>
        <v>0</v>
      </c>
      <c r="BG349" s="230">
        <f t="shared" si="6"/>
        <v>0</v>
      </c>
      <c r="BH349" s="230">
        <f t="shared" si="7"/>
        <v>0</v>
      </c>
      <c r="BI349" s="230">
        <f t="shared" si="8"/>
        <v>0</v>
      </c>
      <c r="BJ349" s="132" t="s">
        <v>86</v>
      </c>
      <c r="BK349" s="230">
        <f t="shared" si="9"/>
        <v>0</v>
      </c>
      <c r="BL349" s="132" t="s">
        <v>142</v>
      </c>
      <c r="BM349" s="229" t="s">
        <v>578</v>
      </c>
    </row>
    <row r="350" spans="2:65" s="143" customFormat="1" ht="44.25" customHeight="1">
      <c r="B350" s="142"/>
      <c r="C350" s="219" t="s">
        <v>579</v>
      </c>
      <c r="D350" s="219" t="s">
        <v>137</v>
      </c>
      <c r="E350" s="220" t="s">
        <v>580</v>
      </c>
      <c r="F350" s="221" t="s">
        <v>581</v>
      </c>
      <c r="G350" s="222" t="s">
        <v>157</v>
      </c>
      <c r="H350" s="223">
        <v>2</v>
      </c>
      <c r="I350" s="83"/>
      <c r="J350" s="224">
        <f t="shared" si="0"/>
        <v>0</v>
      </c>
      <c r="K350" s="221" t="s">
        <v>141</v>
      </c>
      <c r="L350" s="142"/>
      <c r="M350" s="225" t="s">
        <v>1</v>
      </c>
      <c r="N350" s="226" t="s">
        <v>44</v>
      </c>
      <c r="P350" s="227">
        <f t="shared" si="1"/>
        <v>0</v>
      </c>
      <c r="Q350" s="227">
        <v>3.9899999999999996E-3</v>
      </c>
      <c r="R350" s="227">
        <f t="shared" si="2"/>
        <v>7.9799999999999992E-3</v>
      </c>
      <c r="S350" s="227">
        <v>0</v>
      </c>
      <c r="T350" s="228">
        <f t="shared" si="3"/>
        <v>0</v>
      </c>
      <c r="AR350" s="229" t="s">
        <v>142</v>
      </c>
      <c r="AT350" s="229" t="s">
        <v>137</v>
      </c>
      <c r="AU350" s="229" t="s">
        <v>88</v>
      </c>
      <c r="AY350" s="132" t="s">
        <v>135</v>
      </c>
      <c r="BE350" s="230">
        <f t="shared" si="4"/>
        <v>0</v>
      </c>
      <c r="BF350" s="230">
        <f t="shared" si="5"/>
        <v>0</v>
      </c>
      <c r="BG350" s="230">
        <f t="shared" si="6"/>
        <v>0</v>
      </c>
      <c r="BH350" s="230">
        <f t="shared" si="7"/>
        <v>0</v>
      </c>
      <c r="BI350" s="230">
        <f t="shared" si="8"/>
        <v>0</v>
      </c>
      <c r="BJ350" s="132" t="s">
        <v>86</v>
      </c>
      <c r="BK350" s="230">
        <f t="shared" si="9"/>
        <v>0</v>
      </c>
      <c r="BL350" s="132" t="s">
        <v>142</v>
      </c>
      <c r="BM350" s="229" t="s">
        <v>582</v>
      </c>
    </row>
    <row r="351" spans="2:65" s="143" customFormat="1" ht="16.5" customHeight="1">
      <c r="B351" s="142"/>
      <c r="C351" s="356" t="s">
        <v>583</v>
      </c>
      <c r="D351" s="356" t="s">
        <v>276</v>
      </c>
      <c r="E351" s="357" t="s">
        <v>584</v>
      </c>
      <c r="F351" s="358" t="s">
        <v>585</v>
      </c>
      <c r="G351" s="359" t="s">
        <v>157</v>
      </c>
      <c r="H351" s="360">
        <v>2.02</v>
      </c>
      <c r="I351" s="105"/>
      <c r="J351" s="361">
        <f t="shared" si="0"/>
        <v>0</v>
      </c>
      <c r="K351" s="358" t="s">
        <v>141</v>
      </c>
      <c r="L351" s="362"/>
      <c r="M351" s="363" t="s">
        <v>1</v>
      </c>
      <c r="N351" s="364" t="s">
        <v>44</v>
      </c>
      <c r="P351" s="227">
        <f t="shared" si="1"/>
        <v>0</v>
      </c>
      <c r="Q351" s="227">
        <v>0.5655</v>
      </c>
      <c r="R351" s="227">
        <f t="shared" si="2"/>
        <v>1.1423099999999999</v>
      </c>
      <c r="S351" s="227">
        <v>0</v>
      </c>
      <c r="T351" s="228">
        <f t="shared" si="3"/>
        <v>0</v>
      </c>
      <c r="AR351" s="229" t="s">
        <v>180</v>
      </c>
      <c r="AT351" s="229" t="s">
        <v>276</v>
      </c>
      <c r="AU351" s="229" t="s">
        <v>88</v>
      </c>
      <c r="AY351" s="132" t="s">
        <v>135</v>
      </c>
      <c r="BE351" s="230">
        <f t="shared" si="4"/>
        <v>0</v>
      </c>
      <c r="BF351" s="230">
        <f t="shared" si="5"/>
        <v>0</v>
      </c>
      <c r="BG351" s="230">
        <f t="shared" si="6"/>
        <v>0</v>
      </c>
      <c r="BH351" s="230">
        <f t="shared" si="7"/>
        <v>0</v>
      </c>
      <c r="BI351" s="230">
        <f t="shared" si="8"/>
        <v>0</v>
      </c>
      <c r="BJ351" s="132" t="s">
        <v>86</v>
      </c>
      <c r="BK351" s="230">
        <f t="shared" si="9"/>
        <v>0</v>
      </c>
      <c r="BL351" s="132" t="s">
        <v>142</v>
      </c>
      <c r="BM351" s="229" t="s">
        <v>586</v>
      </c>
    </row>
    <row r="352" spans="2:65" s="239" customFormat="1">
      <c r="B352" s="238"/>
      <c r="D352" s="233" t="s">
        <v>144</v>
      </c>
      <c r="F352" s="241" t="s">
        <v>587</v>
      </c>
      <c r="H352" s="242">
        <v>2.02</v>
      </c>
      <c r="L352" s="238"/>
      <c r="M352" s="243"/>
      <c r="T352" s="244"/>
      <c r="AT352" s="240" t="s">
        <v>144</v>
      </c>
      <c r="AU352" s="240" t="s">
        <v>88</v>
      </c>
      <c r="AV352" s="239" t="s">
        <v>88</v>
      </c>
      <c r="AW352" s="239" t="s">
        <v>4</v>
      </c>
      <c r="AX352" s="239" t="s">
        <v>86</v>
      </c>
      <c r="AY352" s="240" t="s">
        <v>135</v>
      </c>
    </row>
    <row r="353" spans="2:65" s="209" customFormat="1" ht="22.95" customHeight="1">
      <c r="B353" s="208"/>
      <c r="D353" s="210" t="s">
        <v>78</v>
      </c>
      <c r="E353" s="217" t="s">
        <v>172</v>
      </c>
      <c r="F353" s="217" t="s">
        <v>173</v>
      </c>
      <c r="J353" s="218">
        <f>BK353</f>
        <v>0</v>
      </c>
      <c r="L353" s="208"/>
      <c r="M353" s="212"/>
      <c r="P353" s="213">
        <f>SUM(P354:P362)</f>
        <v>0</v>
      </c>
      <c r="R353" s="213">
        <f>SUM(R354:R362)</f>
        <v>778.92007799999999</v>
      </c>
      <c r="T353" s="214">
        <f>SUM(T354:T362)</f>
        <v>0.11</v>
      </c>
      <c r="AR353" s="210" t="s">
        <v>86</v>
      </c>
      <c r="AT353" s="215" t="s">
        <v>78</v>
      </c>
      <c r="AU353" s="215" t="s">
        <v>86</v>
      </c>
      <c r="AY353" s="210" t="s">
        <v>135</v>
      </c>
      <c r="BK353" s="216">
        <f>SUM(BK354:BK362)</f>
        <v>0</v>
      </c>
    </row>
    <row r="354" spans="2:65" s="143" customFormat="1" ht="49.2" customHeight="1">
      <c r="B354" s="142"/>
      <c r="C354" s="219" t="s">
        <v>588</v>
      </c>
      <c r="D354" s="219" t="s">
        <v>137</v>
      </c>
      <c r="E354" s="220" t="s">
        <v>589</v>
      </c>
      <c r="F354" s="221" t="s">
        <v>590</v>
      </c>
      <c r="G354" s="222" t="s">
        <v>157</v>
      </c>
      <c r="H354" s="223">
        <v>25</v>
      </c>
      <c r="I354" s="83"/>
      <c r="J354" s="224">
        <f>ROUND(I354*H354,2)</f>
        <v>0</v>
      </c>
      <c r="K354" s="221" t="s">
        <v>141</v>
      </c>
      <c r="L354" s="142"/>
      <c r="M354" s="225" t="s">
        <v>1</v>
      </c>
      <c r="N354" s="226" t="s">
        <v>44</v>
      </c>
      <c r="P354" s="227">
        <f>O354*H354</f>
        <v>0</v>
      </c>
      <c r="Q354" s="227">
        <v>0.20219000000000001</v>
      </c>
      <c r="R354" s="227">
        <f>Q354*H354</f>
        <v>5.0547500000000003</v>
      </c>
      <c r="S354" s="227">
        <v>0</v>
      </c>
      <c r="T354" s="228">
        <f>S354*H354</f>
        <v>0</v>
      </c>
      <c r="AR354" s="229" t="s">
        <v>142</v>
      </c>
      <c r="AT354" s="229" t="s">
        <v>137</v>
      </c>
      <c r="AU354" s="229" t="s">
        <v>88</v>
      </c>
      <c r="AY354" s="132" t="s">
        <v>135</v>
      </c>
      <c r="BE354" s="230">
        <f>IF(N354="základní",J354,0)</f>
        <v>0</v>
      </c>
      <c r="BF354" s="230">
        <f>IF(N354="snížená",J354,0)</f>
        <v>0</v>
      </c>
      <c r="BG354" s="230">
        <f>IF(N354="zákl. přenesená",J354,0)</f>
        <v>0</v>
      </c>
      <c r="BH354" s="230">
        <f>IF(N354="sníž. přenesená",J354,0)</f>
        <v>0</v>
      </c>
      <c r="BI354" s="230">
        <f>IF(N354="nulová",J354,0)</f>
        <v>0</v>
      </c>
      <c r="BJ354" s="132" t="s">
        <v>86</v>
      </c>
      <c r="BK354" s="230">
        <f>ROUND(I354*H354,2)</f>
        <v>0</v>
      </c>
      <c r="BL354" s="132" t="s">
        <v>142</v>
      </c>
      <c r="BM354" s="229" t="s">
        <v>591</v>
      </c>
    </row>
    <row r="355" spans="2:65" s="143" customFormat="1" ht="24.15" customHeight="1">
      <c r="B355" s="142"/>
      <c r="C355" s="356" t="s">
        <v>592</v>
      </c>
      <c r="D355" s="356" t="s">
        <v>276</v>
      </c>
      <c r="E355" s="357" t="s">
        <v>593</v>
      </c>
      <c r="F355" s="358" t="s">
        <v>594</v>
      </c>
      <c r="G355" s="359" t="s">
        <v>157</v>
      </c>
      <c r="H355" s="360">
        <v>27.5</v>
      </c>
      <c r="I355" s="105"/>
      <c r="J355" s="361">
        <f>ROUND(I355*H355,2)</f>
        <v>0</v>
      </c>
      <c r="K355" s="358" t="s">
        <v>141</v>
      </c>
      <c r="L355" s="362"/>
      <c r="M355" s="363" t="s">
        <v>1</v>
      </c>
      <c r="N355" s="364" t="s">
        <v>44</v>
      </c>
      <c r="P355" s="227">
        <f>O355*H355</f>
        <v>0</v>
      </c>
      <c r="Q355" s="227">
        <v>4.8300000000000003E-2</v>
      </c>
      <c r="R355" s="227">
        <f>Q355*H355</f>
        <v>1.3282500000000002</v>
      </c>
      <c r="S355" s="227">
        <v>0</v>
      </c>
      <c r="T355" s="228">
        <f>S355*H355</f>
        <v>0</v>
      </c>
      <c r="AR355" s="229" t="s">
        <v>180</v>
      </c>
      <c r="AT355" s="229" t="s">
        <v>276</v>
      </c>
      <c r="AU355" s="229" t="s">
        <v>88</v>
      </c>
      <c r="AY355" s="132" t="s">
        <v>135</v>
      </c>
      <c r="BE355" s="230">
        <f>IF(N355="základní",J355,0)</f>
        <v>0</v>
      </c>
      <c r="BF355" s="230">
        <f>IF(N355="snížená",J355,0)</f>
        <v>0</v>
      </c>
      <c r="BG355" s="230">
        <f>IF(N355="zákl. přenesená",J355,0)</f>
        <v>0</v>
      </c>
      <c r="BH355" s="230">
        <f>IF(N355="sníž. přenesená",J355,0)</f>
        <v>0</v>
      </c>
      <c r="BI355" s="230">
        <f>IF(N355="nulová",J355,0)</f>
        <v>0</v>
      </c>
      <c r="BJ355" s="132" t="s">
        <v>86</v>
      </c>
      <c r="BK355" s="230">
        <f>ROUND(I355*H355,2)</f>
        <v>0</v>
      </c>
      <c r="BL355" s="132" t="s">
        <v>142</v>
      </c>
      <c r="BM355" s="229" t="s">
        <v>595</v>
      </c>
    </row>
    <row r="356" spans="2:65" s="239" customFormat="1">
      <c r="B356" s="238"/>
      <c r="D356" s="233" t="s">
        <v>144</v>
      </c>
      <c r="F356" s="241" t="s">
        <v>596</v>
      </c>
      <c r="H356" s="242">
        <v>27.5</v>
      </c>
      <c r="L356" s="238"/>
      <c r="M356" s="243"/>
      <c r="T356" s="244"/>
      <c r="AT356" s="240" t="s">
        <v>144</v>
      </c>
      <c r="AU356" s="240" t="s">
        <v>88</v>
      </c>
      <c r="AV356" s="239" t="s">
        <v>88</v>
      </c>
      <c r="AW356" s="239" t="s">
        <v>4</v>
      </c>
      <c r="AX356" s="239" t="s">
        <v>86</v>
      </c>
      <c r="AY356" s="240" t="s">
        <v>135</v>
      </c>
    </row>
    <row r="357" spans="2:65" s="143" customFormat="1" ht="49.2" customHeight="1">
      <c r="B357" s="142"/>
      <c r="C357" s="219" t="s">
        <v>597</v>
      </c>
      <c r="D357" s="219" t="s">
        <v>137</v>
      </c>
      <c r="E357" s="220" t="s">
        <v>598</v>
      </c>
      <c r="F357" s="221" t="s">
        <v>599</v>
      </c>
      <c r="G357" s="222" t="s">
        <v>157</v>
      </c>
      <c r="H357" s="223">
        <v>2369</v>
      </c>
      <c r="I357" s="83"/>
      <c r="J357" s="224">
        <f>ROUND(I357*H357,2)</f>
        <v>0</v>
      </c>
      <c r="K357" s="221" t="s">
        <v>141</v>
      </c>
      <c r="L357" s="142"/>
      <c r="M357" s="225" t="s">
        <v>1</v>
      </c>
      <c r="N357" s="226" t="s">
        <v>44</v>
      </c>
      <c r="P357" s="227">
        <f>O357*H357</f>
        <v>0</v>
      </c>
      <c r="Q357" s="227">
        <v>0.15540000000000001</v>
      </c>
      <c r="R357" s="227">
        <f>Q357*H357</f>
        <v>368.14260000000002</v>
      </c>
      <c r="S357" s="227">
        <v>0</v>
      </c>
      <c r="T357" s="228">
        <f>S357*H357</f>
        <v>0</v>
      </c>
      <c r="AR357" s="229" t="s">
        <v>142</v>
      </c>
      <c r="AT357" s="229" t="s">
        <v>137</v>
      </c>
      <c r="AU357" s="229" t="s">
        <v>88</v>
      </c>
      <c r="AY357" s="132" t="s">
        <v>135</v>
      </c>
      <c r="BE357" s="230">
        <f>IF(N357="základní",J357,0)</f>
        <v>0</v>
      </c>
      <c r="BF357" s="230">
        <f>IF(N357="snížená",J357,0)</f>
        <v>0</v>
      </c>
      <c r="BG357" s="230">
        <f>IF(N357="zákl. přenesená",J357,0)</f>
        <v>0</v>
      </c>
      <c r="BH357" s="230">
        <f>IF(N357="sníž. přenesená",J357,0)</f>
        <v>0</v>
      </c>
      <c r="BI357" s="230">
        <f>IF(N357="nulová",J357,0)</f>
        <v>0</v>
      </c>
      <c r="BJ357" s="132" t="s">
        <v>86</v>
      </c>
      <c r="BK357" s="230">
        <f>ROUND(I357*H357,2)</f>
        <v>0</v>
      </c>
      <c r="BL357" s="132" t="s">
        <v>142</v>
      </c>
      <c r="BM357" s="229" t="s">
        <v>600</v>
      </c>
    </row>
    <row r="358" spans="2:65" s="143" customFormat="1" ht="16.5" customHeight="1">
      <c r="B358" s="142"/>
      <c r="C358" s="356" t="s">
        <v>601</v>
      </c>
      <c r="D358" s="356" t="s">
        <v>276</v>
      </c>
      <c r="E358" s="357" t="s">
        <v>602</v>
      </c>
      <c r="F358" s="358" t="s">
        <v>603</v>
      </c>
      <c r="G358" s="359" t="s">
        <v>157</v>
      </c>
      <c r="H358" s="360">
        <v>2605.9</v>
      </c>
      <c r="I358" s="105"/>
      <c r="J358" s="361">
        <f>ROUND(I358*H358,2)</f>
        <v>0</v>
      </c>
      <c r="K358" s="358" t="s">
        <v>141</v>
      </c>
      <c r="L358" s="362"/>
      <c r="M358" s="363" t="s">
        <v>1</v>
      </c>
      <c r="N358" s="364" t="s">
        <v>44</v>
      </c>
      <c r="P358" s="227">
        <f>O358*H358</f>
        <v>0</v>
      </c>
      <c r="Q358" s="227">
        <v>5.6120000000000003E-2</v>
      </c>
      <c r="R358" s="227">
        <f>Q358*H358</f>
        <v>146.24310800000001</v>
      </c>
      <c r="S358" s="227">
        <v>0</v>
      </c>
      <c r="T358" s="228">
        <f>S358*H358</f>
        <v>0</v>
      </c>
      <c r="AR358" s="229" t="s">
        <v>180</v>
      </c>
      <c r="AT358" s="229" t="s">
        <v>276</v>
      </c>
      <c r="AU358" s="229" t="s">
        <v>88</v>
      </c>
      <c r="AY358" s="132" t="s">
        <v>135</v>
      </c>
      <c r="BE358" s="230">
        <f>IF(N358="základní",J358,0)</f>
        <v>0</v>
      </c>
      <c r="BF358" s="230">
        <f>IF(N358="snížená",J358,0)</f>
        <v>0</v>
      </c>
      <c r="BG358" s="230">
        <f>IF(N358="zákl. přenesená",J358,0)</f>
        <v>0</v>
      </c>
      <c r="BH358" s="230">
        <f>IF(N358="sníž. přenesená",J358,0)</f>
        <v>0</v>
      </c>
      <c r="BI358" s="230">
        <f>IF(N358="nulová",J358,0)</f>
        <v>0</v>
      </c>
      <c r="BJ358" s="132" t="s">
        <v>86</v>
      </c>
      <c r="BK358" s="230">
        <f>ROUND(I358*H358,2)</f>
        <v>0</v>
      </c>
      <c r="BL358" s="132" t="s">
        <v>142</v>
      </c>
      <c r="BM358" s="229" t="s">
        <v>604</v>
      </c>
    </row>
    <row r="359" spans="2:65" s="239" customFormat="1">
      <c r="B359" s="238"/>
      <c r="D359" s="233" t="s">
        <v>144</v>
      </c>
      <c r="F359" s="241" t="s">
        <v>605</v>
      </c>
      <c r="H359" s="242">
        <v>2605.9</v>
      </c>
      <c r="L359" s="238"/>
      <c r="M359" s="243"/>
      <c r="T359" s="244"/>
      <c r="AT359" s="240" t="s">
        <v>144</v>
      </c>
      <c r="AU359" s="240" t="s">
        <v>88</v>
      </c>
      <c r="AV359" s="239" t="s">
        <v>88</v>
      </c>
      <c r="AW359" s="239" t="s">
        <v>4</v>
      </c>
      <c r="AX359" s="239" t="s">
        <v>86</v>
      </c>
      <c r="AY359" s="240" t="s">
        <v>135</v>
      </c>
    </row>
    <row r="360" spans="2:65" s="143" customFormat="1" ht="24.15" customHeight="1">
      <c r="B360" s="142"/>
      <c r="C360" s="219" t="s">
        <v>606</v>
      </c>
      <c r="D360" s="219" t="s">
        <v>137</v>
      </c>
      <c r="E360" s="220" t="s">
        <v>607</v>
      </c>
      <c r="F360" s="221" t="s">
        <v>608</v>
      </c>
      <c r="G360" s="222" t="s">
        <v>157</v>
      </c>
      <c r="H360" s="223">
        <v>25</v>
      </c>
      <c r="I360" s="83"/>
      <c r="J360" s="224">
        <f>ROUND(I360*H360,2)</f>
        <v>0</v>
      </c>
      <c r="K360" s="221" t="s">
        <v>1</v>
      </c>
      <c r="L360" s="142"/>
      <c r="M360" s="225" t="s">
        <v>1</v>
      </c>
      <c r="N360" s="226" t="s">
        <v>44</v>
      </c>
      <c r="P360" s="227">
        <f>O360*H360</f>
        <v>0</v>
      </c>
      <c r="Q360" s="227">
        <v>0</v>
      </c>
      <c r="R360" s="227">
        <f>Q360*H360</f>
        <v>0</v>
      </c>
      <c r="S360" s="227">
        <v>0</v>
      </c>
      <c r="T360" s="228">
        <f>S360*H360</f>
        <v>0</v>
      </c>
      <c r="AR360" s="229" t="s">
        <v>142</v>
      </c>
      <c r="AT360" s="229" t="s">
        <v>137</v>
      </c>
      <c r="AU360" s="229" t="s">
        <v>88</v>
      </c>
      <c r="AY360" s="132" t="s">
        <v>135</v>
      </c>
      <c r="BE360" s="230">
        <f>IF(N360="základní",J360,0)</f>
        <v>0</v>
      </c>
      <c r="BF360" s="230">
        <f>IF(N360="snížená",J360,0)</f>
        <v>0</v>
      </c>
      <c r="BG360" s="230">
        <f>IF(N360="zákl. přenesená",J360,0)</f>
        <v>0</v>
      </c>
      <c r="BH360" s="230">
        <f>IF(N360="sníž. přenesená",J360,0)</f>
        <v>0</v>
      </c>
      <c r="BI360" s="230">
        <f>IF(N360="nulová",J360,0)</f>
        <v>0</v>
      </c>
      <c r="BJ360" s="132" t="s">
        <v>86</v>
      </c>
      <c r="BK360" s="230">
        <f>ROUND(I360*H360,2)</f>
        <v>0</v>
      </c>
      <c r="BL360" s="132" t="s">
        <v>142</v>
      </c>
      <c r="BM360" s="229" t="s">
        <v>609</v>
      </c>
    </row>
    <row r="361" spans="2:65" s="143" customFormat="1" ht="49.2" customHeight="1">
      <c r="B361" s="142"/>
      <c r="C361" s="219" t="s">
        <v>610</v>
      </c>
      <c r="D361" s="219" t="s">
        <v>137</v>
      </c>
      <c r="E361" s="220" t="s">
        <v>611</v>
      </c>
      <c r="F361" s="221" t="s">
        <v>612</v>
      </c>
      <c r="G361" s="222" t="s">
        <v>157</v>
      </c>
      <c r="H361" s="223">
        <v>102</v>
      </c>
      <c r="I361" s="83"/>
      <c r="J361" s="224">
        <f>ROUND(I361*H361,2)</f>
        <v>0</v>
      </c>
      <c r="K361" s="221" t="s">
        <v>141</v>
      </c>
      <c r="L361" s="142"/>
      <c r="M361" s="225" t="s">
        <v>1</v>
      </c>
      <c r="N361" s="226" t="s">
        <v>44</v>
      </c>
      <c r="P361" s="227">
        <f>O361*H361</f>
        <v>0</v>
      </c>
      <c r="Q361" s="227">
        <v>2.5308600000000001</v>
      </c>
      <c r="R361" s="227">
        <f>Q361*H361</f>
        <v>258.14771999999999</v>
      </c>
      <c r="S361" s="227">
        <v>0</v>
      </c>
      <c r="T361" s="228">
        <f>S361*H361</f>
        <v>0</v>
      </c>
      <c r="AR361" s="229" t="s">
        <v>142</v>
      </c>
      <c r="AT361" s="229" t="s">
        <v>137</v>
      </c>
      <c r="AU361" s="229" t="s">
        <v>88</v>
      </c>
      <c r="AY361" s="132" t="s">
        <v>135</v>
      </c>
      <c r="BE361" s="230">
        <f>IF(N361="základní",J361,0)</f>
        <v>0</v>
      </c>
      <c r="BF361" s="230">
        <f>IF(N361="snížená",J361,0)</f>
        <v>0</v>
      </c>
      <c r="BG361" s="230">
        <f>IF(N361="zákl. přenesená",J361,0)</f>
        <v>0</v>
      </c>
      <c r="BH361" s="230">
        <f>IF(N361="sníž. přenesená",J361,0)</f>
        <v>0</v>
      </c>
      <c r="BI361" s="230">
        <f>IF(N361="nulová",J361,0)</f>
        <v>0</v>
      </c>
      <c r="BJ361" s="132" t="s">
        <v>86</v>
      </c>
      <c r="BK361" s="230">
        <f>ROUND(I361*H361,2)</f>
        <v>0</v>
      </c>
      <c r="BL361" s="132" t="s">
        <v>142</v>
      </c>
      <c r="BM361" s="229" t="s">
        <v>613</v>
      </c>
    </row>
    <row r="362" spans="2:65" s="143" customFormat="1" ht="44.25" customHeight="1">
      <c r="B362" s="142"/>
      <c r="C362" s="219" t="s">
        <v>614</v>
      </c>
      <c r="D362" s="219" t="s">
        <v>137</v>
      </c>
      <c r="E362" s="220" t="s">
        <v>615</v>
      </c>
      <c r="F362" s="221" t="s">
        <v>616</v>
      </c>
      <c r="G362" s="222" t="s">
        <v>157</v>
      </c>
      <c r="H362" s="223">
        <v>1</v>
      </c>
      <c r="I362" s="83"/>
      <c r="J362" s="224">
        <f>ROUND(I362*H362,2)</f>
        <v>0</v>
      </c>
      <c r="K362" s="221" t="s">
        <v>141</v>
      </c>
      <c r="L362" s="142"/>
      <c r="M362" s="225" t="s">
        <v>1</v>
      </c>
      <c r="N362" s="226" t="s">
        <v>44</v>
      </c>
      <c r="P362" s="227">
        <f>O362*H362</f>
        <v>0</v>
      </c>
      <c r="Q362" s="227">
        <v>3.65E-3</v>
      </c>
      <c r="R362" s="227">
        <f>Q362*H362</f>
        <v>3.65E-3</v>
      </c>
      <c r="S362" s="227">
        <v>0.11</v>
      </c>
      <c r="T362" s="228">
        <f>S362*H362</f>
        <v>0.11</v>
      </c>
      <c r="AR362" s="229" t="s">
        <v>142</v>
      </c>
      <c r="AT362" s="229" t="s">
        <v>137</v>
      </c>
      <c r="AU362" s="229" t="s">
        <v>88</v>
      </c>
      <c r="AY362" s="132" t="s">
        <v>135</v>
      </c>
      <c r="BE362" s="230">
        <f>IF(N362="základní",J362,0)</f>
        <v>0</v>
      </c>
      <c r="BF362" s="230">
        <f>IF(N362="snížená",J362,0)</f>
        <v>0</v>
      </c>
      <c r="BG362" s="230">
        <f>IF(N362="zákl. přenesená",J362,0)</f>
        <v>0</v>
      </c>
      <c r="BH362" s="230">
        <f>IF(N362="sníž. přenesená",J362,0)</f>
        <v>0</v>
      </c>
      <c r="BI362" s="230">
        <f>IF(N362="nulová",J362,0)</f>
        <v>0</v>
      </c>
      <c r="BJ362" s="132" t="s">
        <v>86</v>
      </c>
      <c r="BK362" s="230">
        <f>ROUND(I362*H362,2)</f>
        <v>0</v>
      </c>
      <c r="BL362" s="132" t="s">
        <v>142</v>
      </c>
      <c r="BM362" s="229" t="s">
        <v>617</v>
      </c>
    </row>
    <row r="363" spans="2:65" s="209" customFormat="1" ht="22.95" customHeight="1">
      <c r="B363" s="208"/>
      <c r="D363" s="210" t="s">
        <v>78</v>
      </c>
      <c r="E363" s="217" t="s">
        <v>618</v>
      </c>
      <c r="F363" s="217" t="s">
        <v>619</v>
      </c>
      <c r="J363" s="218">
        <f>BK363</f>
        <v>0</v>
      </c>
      <c r="L363" s="208"/>
      <c r="M363" s="212"/>
      <c r="P363" s="213">
        <f>SUM(P364:P365)</f>
        <v>0</v>
      </c>
      <c r="R363" s="213">
        <f>SUM(R364:R365)</f>
        <v>0</v>
      </c>
      <c r="T363" s="214">
        <f>SUM(T364:T365)</f>
        <v>0</v>
      </c>
      <c r="AR363" s="210" t="s">
        <v>86</v>
      </c>
      <c r="AT363" s="215" t="s">
        <v>78</v>
      </c>
      <c r="AU363" s="215" t="s">
        <v>86</v>
      </c>
      <c r="AY363" s="210" t="s">
        <v>135</v>
      </c>
      <c r="BK363" s="216">
        <f>SUM(BK364:BK365)</f>
        <v>0</v>
      </c>
    </row>
    <row r="364" spans="2:65" s="143" customFormat="1" ht="24.15" customHeight="1">
      <c r="B364" s="142"/>
      <c r="C364" s="219" t="s">
        <v>620</v>
      </c>
      <c r="D364" s="219" t="s">
        <v>137</v>
      </c>
      <c r="E364" s="220" t="s">
        <v>621</v>
      </c>
      <c r="F364" s="221" t="s">
        <v>622</v>
      </c>
      <c r="G364" s="222" t="s">
        <v>183</v>
      </c>
      <c r="H364" s="223">
        <v>22761</v>
      </c>
      <c r="I364" s="83"/>
      <c r="J364" s="224">
        <f>ROUND(I364*H364,2)</f>
        <v>0</v>
      </c>
      <c r="K364" s="221" t="s">
        <v>141</v>
      </c>
      <c r="L364" s="142"/>
      <c r="M364" s="225" t="s">
        <v>1</v>
      </c>
      <c r="N364" s="226" t="s">
        <v>44</v>
      </c>
      <c r="P364" s="227">
        <f>O364*H364</f>
        <v>0</v>
      </c>
      <c r="Q364" s="227">
        <v>0</v>
      </c>
      <c r="R364" s="227">
        <f>Q364*H364</f>
        <v>0</v>
      </c>
      <c r="S364" s="227">
        <v>0</v>
      </c>
      <c r="T364" s="228">
        <f>S364*H364</f>
        <v>0</v>
      </c>
      <c r="AR364" s="229" t="s">
        <v>142</v>
      </c>
      <c r="AT364" s="229" t="s">
        <v>137</v>
      </c>
      <c r="AU364" s="229" t="s">
        <v>88</v>
      </c>
      <c r="AY364" s="132" t="s">
        <v>135</v>
      </c>
      <c r="BE364" s="230">
        <f>IF(N364="základní",J364,0)</f>
        <v>0</v>
      </c>
      <c r="BF364" s="230">
        <f>IF(N364="snížená",J364,0)</f>
        <v>0</v>
      </c>
      <c r="BG364" s="230">
        <f>IF(N364="zákl. přenesená",J364,0)</f>
        <v>0</v>
      </c>
      <c r="BH364" s="230">
        <f>IF(N364="sníž. přenesená",J364,0)</f>
        <v>0</v>
      </c>
      <c r="BI364" s="230">
        <f>IF(N364="nulová",J364,0)</f>
        <v>0</v>
      </c>
      <c r="BJ364" s="132" t="s">
        <v>86</v>
      </c>
      <c r="BK364" s="230">
        <f>ROUND(I364*H364,2)</f>
        <v>0</v>
      </c>
      <c r="BL364" s="132" t="s">
        <v>142</v>
      </c>
      <c r="BM364" s="229" t="s">
        <v>623</v>
      </c>
    </row>
    <row r="365" spans="2:65" s="143" customFormat="1" ht="49.2" customHeight="1">
      <c r="B365" s="142"/>
      <c r="C365" s="219" t="s">
        <v>624</v>
      </c>
      <c r="D365" s="219" t="s">
        <v>137</v>
      </c>
      <c r="E365" s="220" t="s">
        <v>625</v>
      </c>
      <c r="F365" s="221" t="s">
        <v>626</v>
      </c>
      <c r="G365" s="222" t="s">
        <v>183</v>
      </c>
      <c r="H365" s="223">
        <v>22761</v>
      </c>
      <c r="I365" s="83"/>
      <c r="J365" s="224">
        <f>ROUND(I365*H365,2)</f>
        <v>0</v>
      </c>
      <c r="K365" s="221" t="s">
        <v>141</v>
      </c>
      <c r="L365" s="142"/>
      <c r="M365" s="225" t="s">
        <v>1</v>
      </c>
      <c r="N365" s="226" t="s">
        <v>44</v>
      </c>
      <c r="P365" s="227">
        <f>O365*H365</f>
        <v>0</v>
      </c>
      <c r="Q365" s="227">
        <v>0</v>
      </c>
      <c r="R365" s="227">
        <f>Q365*H365</f>
        <v>0</v>
      </c>
      <c r="S365" s="227">
        <v>0</v>
      </c>
      <c r="T365" s="228">
        <f>S365*H365</f>
        <v>0</v>
      </c>
      <c r="AR365" s="229" t="s">
        <v>142</v>
      </c>
      <c r="AT365" s="229" t="s">
        <v>137</v>
      </c>
      <c r="AU365" s="229" t="s">
        <v>88</v>
      </c>
      <c r="AY365" s="132" t="s">
        <v>135</v>
      </c>
      <c r="BE365" s="230">
        <f>IF(N365="základní",J365,0)</f>
        <v>0</v>
      </c>
      <c r="BF365" s="230">
        <f>IF(N365="snížená",J365,0)</f>
        <v>0</v>
      </c>
      <c r="BG365" s="230">
        <f>IF(N365="zákl. přenesená",J365,0)</f>
        <v>0</v>
      </c>
      <c r="BH365" s="230">
        <f>IF(N365="sníž. přenesená",J365,0)</f>
        <v>0</v>
      </c>
      <c r="BI365" s="230">
        <f>IF(N365="nulová",J365,0)</f>
        <v>0</v>
      </c>
      <c r="BJ365" s="132" t="s">
        <v>86</v>
      </c>
      <c r="BK365" s="230">
        <f>ROUND(I365*H365,2)</f>
        <v>0</v>
      </c>
      <c r="BL365" s="132" t="s">
        <v>142</v>
      </c>
      <c r="BM365" s="229" t="s">
        <v>627</v>
      </c>
    </row>
    <row r="366" spans="2:65" s="209" customFormat="1" ht="25.95" customHeight="1">
      <c r="B366" s="208"/>
      <c r="D366" s="210" t="s">
        <v>78</v>
      </c>
      <c r="E366" s="211" t="s">
        <v>276</v>
      </c>
      <c r="F366" s="211" t="s">
        <v>628</v>
      </c>
      <c r="J366" s="191">
        <f>BK366</f>
        <v>0</v>
      </c>
      <c r="L366" s="208"/>
      <c r="M366" s="212"/>
      <c r="P366" s="213">
        <f>P367</f>
        <v>0</v>
      </c>
      <c r="R366" s="213">
        <f>R367</f>
        <v>3.1919999999999997E-2</v>
      </c>
      <c r="T366" s="214">
        <f>T367</f>
        <v>0</v>
      </c>
      <c r="AR366" s="210" t="s">
        <v>154</v>
      </c>
      <c r="AT366" s="215" t="s">
        <v>78</v>
      </c>
      <c r="AU366" s="215" t="s">
        <v>79</v>
      </c>
      <c r="AY366" s="210" t="s">
        <v>135</v>
      </c>
      <c r="BK366" s="216">
        <f>BK367</f>
        <v>0</v>
      </c>
    </row>
    <row r="367" spans="2:65" s="209" customFormat="1" ht="22.95" customHeight="1">
      <c r="B367" s="208"/>
      <c r="D367" s="210" t="s">
        <v>78</v>
      </c>
      <c r="E367" s="217" t="s">
        <v>629</v>
      </c>
      <c r="F367" s="217" t="s">
        <v>630</v>
      </c>
      <c r="J367" s="218">
        <f>BK367</f>
        <v>0</v>
      </c>
      <c r="L367" s="208"/>
      <c r="M367" s="212"/>
      <c r="P367" s="213">
        <f>SUM(P368:P369)</f>
        <v>0</v>
      </c>
      <c r="R367" s="213">
        <f>SUM(R368:R369)</f>
        <v>3.1919999999999997E-2</v>
      </c>
      <c r="T367" s="214">
        <f>SUM(T368:T369)</f>
        <v>0</v>
      </c>
      <c r="AR367" s="210" t="s">
        <v>154</v>
      </c>
      <c r="AT367" s="215" t="s">
        <v>78</v>
      </c>
      <c r="AU367" s="215" t="s">
        <v>86</v>
      </c>
      <c r="AY367" s="210" t="s">
        <v>135</v>
      </c>
      <c r="BK367" s="216">
        <f>SUM(BK368:BK369)</f>
        <v>0</v>
      </c>
    </row>
    <row r="368" spans="2:65" s="143" customFormat="1" ht="78" customHeight="1">
      <c r="B368" s="142"/>
      <c r="C368" s="219" t="s">
        <v>631</v>
      </c>
      <c r="D368" s="219" t="s">
        <v>137</v>
      </c>
      <c r="E368" s="220" t="s">
        <v>632</v>
      </c>
      <c r="F368" s="221" t="s">
        <v>633</v>
      </c>
      <c r="G368" s="222" t="s">
        <v>441</v>
      </c>
      <c r="H368" s="223">
        <v>57</v>
      </c>
      <c r="I368" s="83"/>
      <c r="J368" s="224">
        <f>ROUND(I368*H368,2)</f>
        <v>0</v>
      </c>
      <c r="K368" s="221" t="s">
        <v>141</v>
      </c>
      <c r="L368" s="142"/>
      <c r="M368" s="225" t="s">
        <v>1</v>
      </c>
      <c r="N368" s="226" t="s">
        <v>44</v>
      </c>
      <c r="P368" s="227">
        <f>O368*H368</f>
        <v>0</v>
      </c>
      <c r="Q368" s="227">
        <v>5.5999999999999995E-4</v>
      </c>
      <c r="R368" s="227">
        <f>Q368*H368</f>
        <v>3.1919999999999997E-2</v>
      </c>
      <c r="S368" s="227">
        <v>0</v>
      </c>
      <c r="T368" s="228">
        <f>S368*H368</f>
        <v>0</v>
      </c>
      <c r="AR368" s="229" t="s">
        <v>563</v>
      </c>
      <c r="AT368" s="229" t="s">
        <v>137</v>
      </c>
      <c r="AU368" s="229" t="s">
        <v>88</v>
      </c>
      <c r="AY368" s="132" t="s">
        <v>135</v>
      </c>
      <c r="BE368" s="230">
        <f>IF(N368="základní",J368,0)</f>
        <v>0</v>
      </c>
      <c r="BF368" s="230">
        <f>IF(N368="snížená",J368,0)</f>
        <v>0</v>
      </c>
      <c r="BG368" s="230">
        <f>IF(N368="zákl. přenesená",J368,0)</f>
        <v>0</v>
      </c>
      <c r="BH368" s="230">
        <f>IF(N368="sníž. přenesená",J368,0)</f>
        <v>0</v>
      </c>
      <c r="BI368" s="230">
        <f>IF(N368="nulová",J368,0)</f>
        <v>0</v>
      </c>
      <c r="BJ368" s="132" t="s">
        <v>86</v>
      </c>
      <c r="BK368" s="230">
        <f>ROUND(I368*H368,2)</f>
        <v>0</v>
      </c>
      <c r="BL368" s="132" t="s">
        <v>563</v>
      </c>
      <c r="BM368" s="229" t="s">
        <v>634</v>
      </c>
    </row>
    <row r="369" spans="2:65" s="143" customFormat="1" ht="16.5" customHeight="1">
      <c r="B369" s="142"/>
      <c r="C369" s="356" t="s">
        <v>635</v>
      </c>
      <c r="D369" s="356" t="s">
        <v>276</v>
      </c>
      <c r="E369" s="357" t="s">
        <v>636</v>
      </c>
      <c r="F369" s="358" t="s">
        <v>637</v>
      </c>
      <c r="G369" s="359" t="s">
        <v>441</v>
      </c>
      <c r="H369" s="360">
        <v>57</v>
      </c>
      <c r="I369" s="105"/>
      <c r="J369" s="361">
        <f>ROUND(I369*H369,2)</f>
        <v>0</v>
      </c>
      <c r="K369" s="358" t="s">
        <v>1</v>
      </c>
      <c r="L369" s="362"/>
      <c r="M369" s="363" t="s">
        <v>1</v>
      </c>
      <c r="N369" s="364" t="s">
        <v>44</v>
      </c>
      <c r="P369" s="227">
        <f>O369*H369</f>
        <v>0</v>
      </c>
      <c r="Q369" s="227">
        <v>0</v>
      </c>
      <c r="R369" s="227">
        <f>Q369*H369</f>
        <v>0</v>
      </c>
      <c r="S369" s="227">
        <v>0</v>
      </c>
      <c r="T369" s="228">
        <f>S369*H369</f>
        <v>0</v>
      </c>
      <c r="AR369" s="229" t="s">
        <v>638</v>
      </c>
      <c r="AT369" s="229" t="s">
        <v>276</v>
      </c>
      <c r="AU369" s="229" t="s">
        <v>88</v>
      </c>
      <c r="AY369" s="132" t="s">
        <v>135</v>
      </c>
      <c r="BE369" s="230">
        <f>IF(N369="základní",J369,0)</f>
        <v>0</v>
      </c>
      <c r="BF369" s="230">
        <f>IF(N369="snížená",J369,0)</f>
        <v>0</v>
      </c>
      <c r="BG369" s="230">
        <f>IF(N369="zákl. přenesená",J369,0)</f>
        <v>0</v>
      </c>
      <c r="BH369" s="230">
        <f>IF(N369="sníž. přenesená",J369,0)</f>
        <v>0</v>
      </c>
      <c r="BI369" s="230">
        <f>IF(N369="nulová",J369,0)</f>
        <v>0</v>
      </c>
      <c r="BJ369" s="132" t="s">
        <v>86</v>
      </c>
      <c r="BK369" s="230">
        <f>ROUND(I369*H369,2)</f>
        <v>0</v>
      </c>
      <c r="BL369" s="132" t="s">
        <v>563</v>
      </c>
      <c r="BM369" s="229" t="s">
        <v>639</v>
      </c>
    </row>
    <row r="370" spans="2:65" s="143" customFormat="1" ht="49.95" customHeight="1">
      <c r="B370" s="142"/>
      <c r="E370" s="211" t="s">
        <v>202</v>
      </c>
      <c r="F370" s="211" t="s">
        <v>203</v>
      </c>
      <c r="J370" s="191">
        <f t="shared" ref="J370:J375" si="10">BK370</f>
        <v>0</v>
      </c>
      <c r="L370" s="142"/>
      <c r="M370" s="252"/>
      <c r="T370" s="253"/>
      <c r="AT370" s="132" t="s">
        <v>78</v>
      </c>
      <c r="AU370" s="132" t="s">
        <v>79</v>
      </c>
      <c r="AY370" s="132" t="s">
        <v>204</v>
      </c>
      <c r="BK370" s="230">
        <f>SUM(BK371:BK375)</f>
        <v>0</v>
      </c>
    </row>
    <row r="371" spans="2:65" s="143" customFormat="1" ht="16.350000000000001" customHeight="1">
      <c r="B371" s="142"/>
      <c r="C371" s="93" t="s">
        <v>1</v>
      </c>
      <c r="D371" s="93" t="s">
        <v>137</v>
      </c>
      <c r="E371" s="94" t="s">
        <v>1</v>
      </c>
      <c r="F371" s="95" t="s">
        <v>1</v>
      </c>
      <c r="G371" s="96" t="s">
        <v>1</v>
      </c>
      <c r="H371" s="97"/>
      <c r="I371" s="98"/>
      <c r="J371" s="255">
        <f t="shared" si="10"/>
        <v>0</v>
      </c>
      <c r="K371" s="256"/>
      <c r="L371" s="142"/>
      <c r="M371" s="257" t="s">
        <v>1</v>
      </c>
      <c r="N371" s="258" t="s">
        <v>44</v>
      </c>
      <c r="T371" s="253"/>
      <c r="AT371" s="132" t="s">
        <v>204</v>
      </c>
      <c r="AU371" s="132" t="s">
        <v>86</v>
      </c>
      <c r="AY371" s="132" t="s">
        <v>204</v>
      </c>
      <c r="BE371" s="230">
        <f>IF(N371="základní",J371,0)</f>
        <v>0</v>
      </c>
      <c r="BF371" s="230">
        <f>IF(N371="snížená",J371,0)</f>
        <v>0</v>
      </c>
      <c r="BG371" s="230">
        <f>IF(N371="zákl. přenesená",J371,0)</f>
        <v>0</v>
      </c>
      <c r="BH371" s="230">
        <f>IF(N371="sníž. přenesená",J371,0)</f>
        <v>0</v>
      </c>
      <c r="BI371" s="230">
        <f>IF(N371="nulová",J371,0)</f>
        <v>0</v>
      </c>
      <c r="BJ371" s="132" t="s">
        <v>86</v>
      </c>
      <c r="BK371" s="230">
        <f>I371*H371</f>
        <v>0</v>
      </c>
    </row>
    <row r="372" spans="2:65" s="143" customFormat="1" ht="16.350000000000001" customHeight="1">
      <c r="B372" s="142"/>
      <c r="C372" s="93" t="s">
        <v>1</v>
      </c>
      <c r="D372" s="93" t="s">
        <v>137</v>
      </c>
      <c r="E372" s="94" t="s">
        <v>1</v>
      </c>
      <c r="F372" s="95" t="s">
        <v>1</v>
      </c>
      <c r="G372" s="96" t="s">
        <v>1</v>
      </c>
      <c r="H372" s="97"/>
      <c r="I372" s="98"/>
      <c r="J372" s="255">
        <f t="shared" si="10"/>
        <v>0</v>
      </c>
      <c r="K372" s="256"/>
      <c r="L372" s="142"/>
      <c r="M372" s="257" t="s">
        <v>1</v>
      </c>
      <c r="N372" s="258" t="s">
        <v>44</v>
      </c>
      <c r="T372" s="253"/>
      <c r="AT372" s="132" t="s">
        <v>204</v>
      </c>
      <c r="AU372" s="132" t="s">
        <v>86</v>
      </c>
      <c r="AY372" s="132" t="s">
        <v>204</v>
      </c>
      <c r="BE372" s="230">
        <f>IF(N372="základní",J372,0)</f>
        <v>0</v>
      </c>
      <c r="BF372" s="230">
        <f>IF(N372="snížená",J372,0)</f>
        <v>0</v>
      </c>
      <c r="BG372" s="230">
        <f>IF(N372="zákl. přenesená",J372,0)</f>
        <v>0</v>
      </c>
      <c r="BH372" s="230">
        <f>IF(N372="sníž. přenesená",J372,0)</f>
        <v>0</v>
      </c>
      <c r="BI372" s="230">
        <f>IF(N372="nulová",J372,0)</f>
        <v>0</v>
      </c>
      <c r="BJ372" s="132" t="s">
        <v>86</v>
      </c>
      <c r="BK372" s="230">
        <f>I372*H372</f>
        <v>0</v>
      </c>
    </row>
    <row r="373" spans="2:65" s="143" customFormat="1" ht="16.350000000000001" customHeight="1">
      <c r="B373" s="142"/>
      <c r="C373" s="93" t="s">
        <v>1</v>
      </c>
      <c r="D373" s="93" t="s">
        <v>137</v>
      </c>
      <c r="E373" s="94" t="s">
        <v>1</v>
      </c>
      <c r="F373" s="95" t="s">
        <v>1</v>
      </c>
      <c r="G373" s="96" t="s">
        <v>1</v>
      </c>
      <c r="H373" s="97"/>
      <c r="I373" s="98"/>
      <c r="J373" s="255">
        <f t="shared" si="10"/>
        <v>0</v>
      </c>
      <c r="K373" s="256"/>
      <c r="L373" s="142"/>
      <c r="M373" s="257" t="s">
        <v>1</v>
      </c>
      <c r="N373" s="258" t="s">
        <v>44</v>
      </c>
      <c r="T373" s="253"/>
      <c r="AT373" s="132" t="s">
        <v>204</v>
      </c>
      <c r="AU373" s="132" t="s">
        <v>86</v>
      </c>
      <c r="AY373" s="132" t="s">
        <v>204</v>
      </c>
      <c r="BE373" s="230">
        <f>IF(N373="základní",J373,0)</f>
        <v>0</v>
      </c>
      <c r="BF373" s="230">
        <f>IF(N373="snížená",J373,0)</f>
        <v>0</v>
      </c>
      <c r="BG373" s="230">
        <f>IF(N373="zákl. přenesená",J373,0)</f>
        <v>0</v>
      </c>
      <c r="BH373" s="230">
        <f>IF(N373="sníž. přenesená",J373,0)</f>
        <v>0</v>
      </c>
      <c r="BI373" s="230">
        <f>IF(N373="nulová",J373,0)</f>
        <v>0</v>
      </c>
      <c r="BJ373" s="132" t="s">
        <v>86</v>
      </c>
      <c r="BK373" s="230">
        <f>I373*H373</f>
        <v>0</v>
      </c>
    </row>
    <row r="374" spans="2:65" s="143" customFormat="1" ht="16.350000000000001" customHeight="1">
      <c r="B374" s="142"/>
      <c r="C374" s="93" t="s">
        <v>1</v>
      </c>
      <c r="D374" s="93" t="s">
        <v>137</v>
      </c>
      <c r="E374" s="94" t="s">
        <v>1</v>
      </c>
      <c r="F374" s="95" t="s">
        <v>1</v>
      </c>
      <c r="G374" s="96" t="s">
        <v>1</v>
      </c>
      <c r="H374" s="97"/>
      <c r="I374" s="98"/>
      <c r="J374" s="255">
        <f t="shared" si="10"/>
        <v>0</v>
      </c>
      <c r="K374" s="256"/>
      <c r="L374" s="142"/>
      <c r="M374" s="257" t="s">
        <v>1</v>
      </c>
      <c r="N374" s="258" t="s">
        <v>44</v>
      </c>
      <c r="T374" s="253"/>
      <c r="AT374" s="132" t="s">
        <v>204</v>
      </c>
      <c r="AU374" s="132" t="s">
        <v>86</v>
      </c>
      <c r="AY374" s="132" t="s">
        <v>204</v>
      </c>
      <c r="BE374" s="230">
        <f>IF(N374="základní",J374,0)</f>
        <v>0</v>
      </c>
      <c r="BF374" s="230">
        <f>IF(N374="snížená",J374,0)</f>
        <v>0</v>
      </c>
      <c r="BG374" s="230">
        <f>IF(N374="zákl. přenesená",J374,0)</f>
        <v>0</v>
      </c>
      <c r="BH374" s="230">
        <f>IF(N374="sníž. přenesená",J374,0)</f>
        <v>0</v>
      </c>
      <c r="BI374" s="230">
        <f>IF(N374="nulová",J374,0)</f>
        <v>0</v>
      </c>
      <c r="BJ374" s="132" t="s">
        <v>86</v>
      </c>
      <c r="BK374" s="230">
        <f>I374*H374</f>
        <v>0</v>
      </c>
    </row>
    <row r="375" spans="2:65" s="143" customFormat="1" ht="16.350000000000001" customHeight="1">
      <c r="B375" s="142"/>
      <c r="C375" s="93" t="s">
        <v>1</v>
      </c>
      <c r="D375" s="93" t="s">
        <v>137</v>
      </c>
      <c r="E375" s="94" t="s">
        <v>1</v>
      </c>
      <c r="F375" s="95" t="s">
        <v>1</v>
      </c>
      <c r="G375" s="96" t="s">
        <v>1</v>
      </c>
      <c r="H375" s="97"/>
      <c r="I375" s="98"/>
      <c r="J375" s="255">
        <f t="shared" si="10"/>
        <v>0</v>
      </c>
      <c r="K375" s="256"/>
      <c r="L375" s="142"/>
      <c r="M375" s="257" t="s">
        <v>1</v>
      </c>
      <c r="N375" s="258" t="s">
        <v>44</v>
      </c>
      <c r="O375" s="259"/>
      <c r="P375" s="259"/>
      <c r="Q375" s="259"/>
      <c r="R375" s="259"/>
      <c r="S375" s="259"/>
      <c r="T375" s="260"/>
      <c r="AT375" s="132" t="s">
        <v>204</v>
      </c>
      <c r="AU375" s="132" t="s">
        <v>86</v>
      </c>
      <c r="AY375" s="132" t="s">
        <v>204</v>
      </c>
      <c r="BE375" s="230">
        <f>IF(N375="základní",J375,0)</f>
        <v>0</v>
      </c>
      <c r="BF375" s="230">
        <f>IF(N375="snížená",J375,0)</f>
        <v>0</v>
      </c>
      <c r="BG375" s="230">
        <f>IF(N375="zákl. přenesená",J375,0)</f>
        <v>0</v>
      </c>
      <c r="BH375" s="230">
        <f>IF(N375="sníž. přenesená",J375,0)</f>
        <v>0</v>
      </c>
      <c r="BI375" s="230">
        <f>IF(N375="nulová",J375,0)</f>
        <v>0</v>
      </c>
      <c r="BJ375" s="132" t="s">
        <v>86</v>
      </c>
      <c r="BK375" s="230">
        <f>I375*H375</f>
        <v>0</v>
      </c>
    </row>
    <row r="376" spans="2:65" s="143" customFormat="1" ht="6.9" customHeight="1">
      <c r="B376" s="172"/>
      <c r="C376" s="173"/>
      <c r="D376" s="173"/>
      <c r="E376" s="173"/>
      <c r="F376" s="173"/>
      <c r="G376" s="173"/>
      <c r="H376" s="173"/>
      <c r="I376" s="173"/>
      <c r="J376" s="173"/>
      <c r="K376" s="173"/>
      <c r="L376" s="142"/>
    </row>
  </sheetData>
  <sheetProtection algorithmName="SHA-512" hashValue="Cuoe13XR1uZB1RvBGKQdLai2eZgB9Oz5qQnRKGAICxDt2LR7i+2QGfdGhbMjCjJDLFZVL8rl+eWFuDrBXnYSzA==" saltValue="WkdSqq3YykrznFwppvH7ZA==" spinCount="100000" sheet="1" formatCells="0" formatColumns="0" formatRows="0" insertColumns="0" insertRows="0" insertHyperlinks="0" deleteColumns="0" deleteRows="0" sort="0" autoFilter="0" pivotTables="0"/>
  <autoFilter ref="C129:K375" xr:uid="{00000000-0009-0000-0000-000002000000}"/>
  <mergeCells count="12">
    <mergeCell ref="E122:H122"/>
    <mergeCell ref="L2:V2"/>
    <mergeCell ref="E87:H87"/>
    <mergeCell ref="E89:H89"/>
    <mergeCell ref="E118:H118"/>
    <mergeCell ref="E120:H120"/>
    <mergeCell ref="E9:H9"/>
    <mergeCell ref="E11:H11"/>
    <mergeCell ref="E20:H20"/>
    <mergeCell ref="E29:H29"/>
    <mergeCell ref="E7:I7"/>
    <mergeCell ref="E85:I85"/>
  </mergeCells>
  <dataValidations count="2">
    <dataValidation type="list" allowBlank="1" showInputMessage="1" showErrorMessage="1" error="Povoleny jsou hodnoty K, M." sqref="D371:D376" xr:uid="{00000000-0002-0000-0200-000000000000}">
      <formula1>"K, M"</formula1>
    </dataValidation>
    <dataValidation type="list" allowBlank="1" showInputMessage="1" showErrorMessage="1" error="Povoleny jsou hodnoty základní, snížená, zákl. přenesená, sníž. přenesená, nulová." sqref="N371:N376" xr:uid="{00000000-0002-0000-0200-000001000000}">
      <formula1>"základní, snížená, zákl. přenesená, sníž. přenesená, nulová"</formula1>
    </dataValidation>
  </dataValidations>
  <pageMargins left="0.39370078740157483" right="0.39370078740157483" top="0.39370078740157483" bottom="0.39370078740157483" header="0" footer="0"/>
  <pageSetup paperSize="9" scale="77" fitToHeight="10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4">
    <pageSetUpPr fitToPage="1"/>
  </sheetPr>
  <dimension ref="B2:BM161"/>
  <sheetViews>
    <sheetView showGridLines="0" topLeftCell="A148" workbookViewId="0">
      <selection activeCell="AA158" sqref="AA158"/>
    </sheetView>
  </sheetViews>
  <sheetFormatPr defaultRowHeight="10.199999999999999"/>
  <cols>
    <col min="1" max="1" width="8.28515625" style="130" customWidth="1"/>
    <col min="2" max="2" width="1.140625" style="130" customWidth="1"/>
    <col min="3" max="3" width="4.140625" style="130" customWidth="1"/>
    <col min="4" max="4" width="4.28515625" style="130" customWidth="1"/>
    <col min="5" max="5" width="17.140625" style="130" customWidth="1"/>
    <col min="6" max="6" width="50.85546875" style="130" customWidth="1"/>
    <col min="7" max="7" width="7.42578125" style="130" customWidth="1"/>
    <col min="8" max="8" width="14" style="130" customWidth="1"/>
    <col min="9" max="9" width="15.85546875" style="130" customWidth="1"/>
    <col min="10" max="11" width="22.28515625" style="130" customWidth="1"/>
    <col min="12" max="12" width="9.28515625" style="130" customWidth="1"/>
    <col min="13" max="13" width="10.85546875" style="130" hidden="1" customWidth="1"/>
    <col min="14" max="14" width="9.28515625" style="130" hidden="1"/>
    <col min="15" max="20" width="14.140625" style="130" hidden="1" customWidth="1"/>
    <col min="21" max="21" width="16.28515625" style="130" hidden="1" customWidth="1"/>
    <col min="22" max="22" width="12.28515625" style="130" customWidth="1"/>
    <col min="23" max="23" width="16.28515625" style="130" customWidth="1"/>
    <col min="24" max="24" width="12.28515625" style="130" customWidth="1"/>
    <col min="25" max="25" width="15" style="130" customWidth="1"/>
    <col min="26" max="26" width="11" style="130" customWidth="1"/>
    <col min="27" max="27" width="15" style="130" customWidth="1"/>
    <col min="28" max="28" width="16.28515625" style="130" customWidth="1"/>
    <col min="29" max="29" width="11" style="130" customWidth="1"/>
    <col min="30" max="30" width="15" style="130" customWidth="1"/>
    <col min="31" max="31" width="16.28515625" style="130" customWidth="1"/>
    <col min="32" max="43" width="9.140625" style="130"/>
    <col min="44" max="65" width="9.28515625" style="130" hidden="1"/>
    <col min="66" max="16384" width="9.140625" style="130"/>
  </cols>
  <sheetData>
    <row r="2" spans="2:46" ht="36.9" customHeight="1">
      <c r="L2" s="131"/>
      <c r="M2" s="131"/>
      <c r="N2" s="131"/>
      <c r="O2" s="131"/>
      <c r="P2" s="131"/>
      <c r="Q2" s="131"/>
      <c r="R2" s="131"/>
      <c r="S2" s="131"/>
      <c r="T2" s="131"/>
      <c r="U2" s="131"/>
      <c r="V2" s="131"/>
      <c r="AT2" s="132" t="s">
        <v>97</v>
      </c>
    </row>
    <row r="3" spans="2:46" ht="6.9" customHeight="1">
      <c r="B3" s="133"/>
      <c r="C3" s="134"/>
      <c r="D3" s="134"/>
      <c r="E3" s="134"/>
      <c r="F3" s="134"/>
      <c r="G3" s="134"/>
      <c r="H3" s="134"/>
      <c r="I3" s="134"/>
      <c r="J3" s="134"/>
      <c r="K3" s="134"/>
      <c r="L3" s="135"/>
      <c r="AT3" s="132" t="s">
        <v>88</v>
      </c>
    </row>
    <row r="4" spans="2:46" ht="24.9" customHeight="1">
      <c r="B4" s="135"/>
      <c r="D4" s="136" t="s">
        <v>102</v>
      </c>
      <c r="L4" s="135"/>
      <c r="M4" s="137" t="s">
        <v>10</v>
      </c>
      <c r="AT4" s="132" t="s">
        <v>4</v>
      </c>
    </row>
    <row r="5" spans="2:46" ht="6.9" customHeight="1">
      <c r="B5" s="135"/>
      <c r="L5" s="135"/>
    </row>
    <row r="6" spans="2:46" ht="12" customHeight="1">
      <c r="B6" s="135"/>
      <c r="D6" s="138" t="s">
        <v>16</v>
      </c>
      <c r="L6" s="135"/>
    </row>
    <row r="7" spans="2:46" ht="26.25" customHeight="1">
      <c r="B7" s="135"/>
      <c r="E7" s="352" t="str">
        <f>'Rekapitulace stavby'!K6</f>
        <v>Modernizace tramvajové tratě Vídeňská, úsek Moravanské lány po smyčku Modřice</v>
      </c>
      <c r="F7" s="353"/>
      <c r="G7" s="353"/>
      <c r="H7" s="353"/>
      <c r="I7" s="354"/>
      <c r="L7" s="135"/>
    </row>
    <row r="8" spans="2:46" ht="12" customHeight="1">
      <c r="B8" s="135"/>
      <c r="D8" s="138" t="s">
        <v>103</v>
      </c>
      <c r="L8" s="135"/>
    </row>
    <row r="9" spans="2:46" s="143" customFormat="1" ht="16.5" customHeight="1">
      <c r="B9" s="142"/>
      <c r="E9" s="144" t="s">
        <v>953</v>
      </c>
      <c r="F9" s="145"/>
      <c r="G9" s="145"/>
      <c r="H9" s="145"/>
      <c r="L9" s="142"/>
    </row>
    <row r="10" spans="2:46" s="143" customFormat="1" ht="12" customHeight="1">
      <c r="B10" s="142"/>
      <c r="D10" s="138" t="s">
        <v>105</v>
      </c>
      <c r="L10" s="142"/>
    </row>
    <row r="11" spans="2:46" s="143" customFormat="1" ht="16.5" customHeight="1">
      <c r="B11" s="142"/>
      <c r="E11" s="139" t="s">
        <v>641</v>
      </c>
      <c r="F11" s="146"/>
      <c r="G11" s="146"/>
      <c r="H11" s="146"/>
      <c r="L11" s="142"/>
    </row>
    <row r="12" spans="2:46" s="143" customFormat="1">
      <c r="B12" s="142"/>
      <c r="L12" s="142"/>
    </row>
    <row r="13" spans="2:46" s="143" customFormat="1" ht="12" customHeight="1">
      <c r="B13" s="142"/>
      <c r="D13" s="138" t="s">
        <v>18</v>
      </c>
      <c r="F13" s="147" t="s">
        <v>1</v>
      </c>
      <c r="I13" s="138" t="s">
        <v>19</v>
      </c>
      <c r="J13" s="147" t="s">
        <v>1</v>
      </c>
      <c r="L13" s="142"/>
    </row>
    <row r="14" spans="2:46" s="143" customFormat="1" ht="12" customHeight="1">
      <c r="B14" s="142"/>
      <c r="D14" s="138" t="s">
        <v>20</v>
      </c>
      <c r="F14" s="147" t="s">
        <v>21</v>
      </c>
      <c r="I14" s="138" t="s">
        <v>22</v>
      </c>
      <c r="J14" s="148" t="str">
        <f>'Rekapitulace stavby'!AN8</f>
        <v>19. 10. 2023</v>
      </c>
      <c r="L14" s="142"/>
    </row>
    <row r="15" spans="2:46" s="143" customFormat="1" ht="10.95" customHeight="1">
      <c r="B15" s="142"/>
      <c r="L15" s="142"/>
    </row>
    <row r="16" spans="2:46" s="143" customFormat="1" ht="12" customHeight="1">
      <c r="B16" s="142"/>
      <c r="D16" s="138" t="s">
        <v>24</v>
      </c>
      <c r="I16" s="138" t="s">
        <v>25</v>
      </c>
      <c r="J16" s="147" t="s">
        <v>26</v>
      </c>
      <c r="L16" s="142"/>
    </row>
    <row r="17" spans="2:12" s="143" customFormat="1" ht="18" customHeight="1">
      <c r="B17" s="142"/>
      <c r="E17" s="147" t="s">
        <v>27</v>
      </c>
      <c r="I17" s="138" t="s">
        <v>28</v>
      </c>
      <c r="J17" s="147" t="s">
        <v>29</v>
      </c>
      <c r="L17" s="142"/>
    </row>
    <row r="18" spans="2:12" s="143" customFormat="1" ht="6.9" customHeight="1">
      <c r="B18" s="142"/>
      <c r="L18" s="142"/>
    </row>
    <row r="19" spans="2:12" s="143" customFormat="1" ht="12" customHeight="1">
      <c r="B19" s="142"/>
      <c r="D19" s="138" t="s">
        <v>30</v>
      </c>
      <c r="I19" s="138" t="s">
        <v>25</v>
      </c>
      <c r="J19" s="15" t="str">
        <f>'Rekapitulace stavby'!AN13</f>
        <v>Vyplň údaj</v>
      </c>
      <c r="L19" s="142"/>
    </row>
    <row r="20" spans="2:12" s="143" customFormat="1" ht="18" customHeight="1">
      <c r="B20" s="142"/>
      <c r="E20" s="125" t="str">
        <f>'Rekapitulace stavby'!E14</f>
        <v>Vyplň údaj</v>
      </c>
      <c r="F20" s="261"/>
      <c r="G20" s="261"/>
      <c r="H20" s="261"/>
      <c r="I20" s="138" t="s">
        <v>28</v>
      </c>
      <c r="J20" s="15" t="str">
        <f>'Rekapitulace stavby'!AN14</f>
        <v>Vyplň údaj</v>
      </c>
      <c r="L20" s="142"/>
    </row>
    <row r="21" spans="2:12" s="143" customFormat="1" ht="6.9" customHeight="1">
      <c r="B21" s="142"/>
      <c r="L21" s="142"/>
    </row>
    <row r="22" spans="2:12" s="143" customFormat="1" ht="12" customHeight="1">
      <c r="B22" s="142"/>
      <c r="D22" s="138" t="s">
        <v>32</v>
      </c>
      <c r="I22" s="138" t="s">
        <v>25</v>
      </c>
      <c r="J22" s="147">
        <v>26957914</v>
      </c>
      <c r="L22" s="142"/>
    </row>
    <row r="23" spans="2:12" s="143" customFormat="1" ht="18" customHeight="1">
      <c r="B23" s="142"/>
      <c r="E23" s="147" t="s">
        <v>947</v>
      </c>
      <c r="I23" s="138" t="s">
        <v>28</v>
      </c>
      <c r="J23" s="147" t="s">
        <v>946</v>
      </c>
      <c r="L23" s="142"/>
    </row>
    <row r="24" spans="2:12" s="143" customFormat="1" ht="6.9" customHeight="1">
      <c r="B24" s="142"/>
      <c r="L24" s="142"/>
    </row>
    <row r="25" spans="2:12" s="143" customFormat="1" ht="12" customHeight="1">
      <c r="B25" s="142"/>
      <c r="D25" s="138" t="s">
        <v>37</v>
      </c>
      <c r="I25" s="138" t="s">
        <v>25</v>
      </c>
      <c r="J25" s="147" t="s">
        <v>33</v>
      </c>
      <c r="L25" s="142"/>
    </row>
    <row r="26" spans="2:12" s="143" customFormat="1" ht="18" customHeight="1">
      <c r="B26" s="142"/>
      <c r="E26" s="147" t="s">
        <v>34</v>
      </c>
      <c r="I26" s="138" t="s">
        <v>28</v>
      </c>
      <c r="J26" s="147" t="s">
        <v>35</v>
      </c>
      <c r="L26" s="142"/>
    </row>
    <row r="27" spans="2:12" s="143" customFormat="1" ht="6.9" customHeight="1">
      <c r="B27" s="142"/>
      <c r="L27" s="142"/>
    </row>
    <row r="28" spans="2:12" s="143" customFormat="1" ht="12" customHeight="1">
      <c r="B28" s="142"/>
      <c r="D28" s="138" t="s">
        <v>38</v>
      </c>
      <c r="L28" s="142"/>
    </row>
    <row r="29" spans="2:12" s="151" customFormat="1" ht="16.5" customHeight="1">
      <c r="B29" s="150"/>
      <c r="E29" s="144" t="s">
        <v>1</v>
      </c>
      <c r="F29" s="144"/>
      <c r="G29" s="144"/>
      <c r="H29" s="144"/>
      <c r="L29" s="150"/>
    </row>
    <row r="30" spans="2:12" s="143" customFormat="1" ht="6.9" customHeight="1">
      <c r="B30" s="142"/>
      <c r="L30" s="142"/>
    </row>
    <row r="31" spans="2:12" s="143" customFormat="1" ht="6.9" customHeight="1">
      <c r="B31" s="142"/>
      <c r="D31" s="152"/>
      <c r="E31" s="152"/>
      <c r="F31" s="152"/>
      <c r="G31" s="152"/>
      <c r="H31" s="152"/>
      <c r="I31" s="152"/>
      <c r="J31" s="152"/>
      <c r="K31" s="152"/>
      <c r="L31" s="142"/>
    </row>
    <row r="32" spans="2:12" s="143" customFormat="1" ht="25.35" customHeight="1">
      <c r="B32" s="142"/>
      <c r="D32" s="153" t="s">
        <v>39</v>
      </c>
      <c r="J32" s="154">
        <f>ROUND(J128, 2)</f>
        <v>0</v>
      </c>
      <c r="L32" s="142"/>
    </row>
    <row r="33" spans="2:12" s="143" customFormat="1" ht="6.9" customHeight="1">
      <c r="B33" s="142"/>
      <c r="D33" s="152"/>
      <c r="E33" s="152"/>
      <c r="F33" s="152"/>
      <c r="G33" s="152"/>
      <c r="H33" s="152"/>
      <c r="I33" s="152"/>
      <c r="J33" s="152"/>
      <c r="K33" s="152"/>
      <c r="L33" s="142"/>
    </row>
    <row r="34" spans="2:12" s="143" customFormat="1" ht="14.4" customHeight="1">
      <c r="B34" s="142"/>
      <c r="F34" s="155" t="s">
        <v>41</v>
      </c>
      <c r="I34" s="155" t="s">
        <v>40</v>
      </c>
      <c r="J34" s="155" t="s">
        <v>42</v>
      </c>
      <c r="L34" s="142"/>
    </row>
    <row r="35" spans="2:12" s="143" customFormat="1" ht="14.4" customHeight="1">
      <c r="B35" s="142"/>
      <c r="D35" s="156" t="s">
        <v>43</v>
      </c>
      <c r="E35" s="138" t="s">
        <v>44</v>
      </c>
      <c r="F35" s="157">
        <f>ROUND((ROUND((SUM(BE128:BE154)),  2) + SUM(BE156:BE160)), 2)</f>
        <v>0</v>
      </c>
      <c r="I35" s="158">
        <v>0.21</v>
      </c>
      <c r="J35" s="157">
        <f>ROUND((ROUND(((SUM(BE128:BE154))*I35),  2) + (SUM(BE156:BE160)*I35)), 2)</f>
        <v>0</v>
      </c>
      <c r="L35" s="142"/>
    </row>
    <row r="36" spans="2:12" s="143" customFormat="1" ht="14.4" customHeight="1">
      <c r="B36" s="142"/>
      <c r="E36" s="138" t="s">
        <v>45</v>
      </c>
      <c r="F36" s="157">
        <f>ROUND((ROUND((SUM(BF128:BF154)),  2) + SUM(BF156:BF160)), 2)</f>
        <v>0</v>
      </c>
      <c r="I36" s="158">
        <v>0.15</v>
      </c>
      <c r="J36" s="157">
        <f>ROUND((ROUND(((SUM(BF128:BF154))*I36),  2) + (SUM(BF156:BF160)*I36)), 2)</f>
        <v>0</v>
      </c>
      <c r="L36" s="142"/>
    </row>
    <row r="37" spans="2:12" s="143" customFormat="1" ht="14.4" hidden="1" customHeight="1">
      <c r="B37" s="142"/>
      <c r="E37" s="138" t="s">
        <v>46</v>
      </c>
      <c r="F37" s="157">
        <f>ROUND((ROUND((SUM(BG128:BG154)),  2) + SUM(BG156:BG160)), 2)</f>
        <v>0</v>
      </c>
      <c r="I37" s="158">
        <v>0.21</v>
      </c>
      <c r="J37" s="157">
        <f>0</f>
        <v>0</v>
      </c>
      <c r="L37" s="142"/>
    </row>
    <row r="38" spans="2:12" s="143" customFormat="1" ht="14.4" hidden="1" customHeight="1">
      <c r="B38" s="142"/>
      <c r="E38" s="138" t="s">
        <v>47</v>
      </c>
      <c r="F38" s="157">
        <f>ROUND((ROUND((SUM(BH128:BH154)),  2) + SUM(BH156:BH160)), 2)</f>
        <v>0</v>
      </c>
      <c r="I38" s="158">
        <v>0.15</v>
      </c>
      <c r="J38" s="157">
        <f>0</f>
        <v>0</v>
      </c>
      <c r="L38" s="142"/>
    </row>
    <row r="39" spans="2:12" s="143" customFormat="1" ht="14.4" hidden="1" customHeight="1">
      <c r="B39" s="142"/>
      <c r="E39" s="138" t="s">
        <v>48</v>
      </c>
      <c r="F39" s="157">
        <f>ROUND((ROUND((SUM(BI128:BI154)),  2) + SUM(BI156:BI160)), 2)</f>
        <v>0</v>
      </c>
      <c r="I39" s="158">
        <v>0</v>
      </c>
      <c r="J39" s="157">
        <f>0</f>
        <v>0</v>
      </c>
      <c r="L39" s="142"/>
    </row>
    <row r="40" spans="2:12" s="143" customFormat="1" ht="6.9" customHeight="1">
      <c r="B40" s="142"/>
      <c r="L40" s="142"/>
    </row>
    <row r="41" spans="2:12" s="143" customFormat="1" ht="25.35" customHeight="1">
      <c r="B41" s="142"/>
      <c r="C41" s="159"/>
      <c r="D41" s="160" t="s">
        <v>49</v>
      </c>
      <c r="E41" s="161"/>
      <c r="F41" s="161"/>
      <c r="G41" s="162" t="s">
        <v>50</v>
      </c>
      <c r="H41" s="163" t="s">
        <v>51</v>
      </c>
      <c r="I41" s="161"/>
      <c r="J41" s="164">
        <f>SUM(J32:J39)</f>
        <v>0</v>
      </c>
      <c r="K41" s="165"/>
      <c r="L41" s="142"/>
    </row>
    <row r="42" spans="2:12" s="143" customFormat="1" ht="14.4" customHeight="1">
      <c r="B42" s="142"/>
      <c r="L42" s="142"/>
    </row>
    <row r="43" spans="2:12" ht="14.4" customHeight="1">
      <c r="B43" s="135"/>
      <c r="L43" s="135"/>
    </row>
    <row r="44" spans="2:12" ht="14.4" customHeight="1">
      <c r="B44" s="135"/>
      <c r="L44" s="135"/>
    </row>
    <row r="45" spans="2:12" ht="14.4" customHeight="1">
      <c r="B45" s="135"/>
      <c r="L45" s="135"/>
    </row>
    <row r="46" spans="2:12" ht="14.4" customHeight="1">
      <c r="B46" s="135"/>
      <c r="L46" s="135"/>
    </row>
    <row r="47" spans="2:12" ht="14.4" customHeight="1">
      <c r="B47" s="135"/>
      <c r="L47" s="135"/>
    </row>
    <row r="48" spans="2:12" ht="14.4" customHeight="1">
      <c r="B48" s="135"/>
      <c r="L48" s="135"/>
    </row>
    <row r="49" spans="2:12" ht="14.4" customHeight="1">
      <c r="B49" s="135"/>
      <c r="L49" s="135"/>
    </row>
    <row r="50" spans="2:12" s="143" customFormat="1" ht="14.4" customHeight="1">
      <c r="B50" s="142"/>
      <c r="D50" s="166" t="s">
        <v>52</v>
      </c>
      <c r="E50" s="167"/>
      <c r="F50" s="167"/>
      <c r="G50" s="166" t="s">
        <v>53</v>
      </c>
      <c r="H50" s="167"/>
      <c r="I50" s="167"/>
      <c r="J50" s="167"/>
      <c r="K50" s="167"/>
      <c r="L50" s="142"/>
    </row>
    <row r="51" spans="2:12">
      <c r="B51" s="135"/>
      <c r="L51" s="135"/>
    </row>
    <row r="52" spans="2:12">
      <c r="B52" s="135"/>
      <c r="L52" s="135"/>
    </row>
    <row r="53" spans="2:12">
      <c r="B53" s="135"/>
      <c r="L53" s="135"/>
    </row>
    <row r="54" spans="2:12">
      <c r="B54" s="135"/>
      <c r="L54" s="135"/>
    </row>
    <row r="55" spans="2:12">
      <c r="B55" s="135"/>
      <c r="L55" s="135"/>
    </row>
    <row r="56" spans="2:12">
      <c r="B56" s="135"/>
      <c r="L56" s="135"/>
    </row>
    <row r="57" spans="2:12">
      <c r="B57" s="135"/>
      <c r="L57" s="135"/>
    </row>
    <row r="58" spans="2:12">
      <c r="B58" s="135"/>
      <c r="L58" s="135"/>
    </row>
    <row r="59" spans="2:12">
      <c r="B59" s="135"/>
      <c r="L59" s="135"/>
    </row>
    <row r="60" spans="2:12">
      <c r="B60" s="135"/>
      <c r="L60" s="135"/>
    </row>
    <row r="61" spans="2:12" s="143" customFormat="1" ht="13.2">
      <c r="B61" s="142"/>
      <c r="D61" s="168" t="s">
        <v>54</v>
      </c>
      <c r="E61" s="169"/>
      <c r="F61" s="170" t="s">
        <v>55</v>
      </c>
      <c r="G61" s="168" t="s">
        <v>54</v>
      </c>
      <c r="H61" s="169"/>
      <c r="I61" s="169"/>
      <c r="J61" s="171" t="s">
        <v>55</v>
      </c>
      <c r="K61" s="169"/>
      <c r="L61" s="142"/>
    </row>
    <row r="62" spans="2:12">
      <c r="B62" s="135"/>
      <c r="L62" s="135"/>
    </row>
    <row r="63" spans="2:12">
      <c r="B63" s="135"/>
      <c r="L63" s="135"/>
    </row>
    <row r="64" spans="2:12">
      <c r="B64" s="135"/>
      <c r="L64" s="135"/>
    </row>
    <row r="65" spans="2:12" s="143" customFormat="1" ht="13.2">
      <c r="B65" s="142"/>
      <c r="D65" s="166" t="s">
        <v>56</v>
      </c>
      <c r="E65" s="167"/>
      <c r="F65" s="167"/>
      <c r="G65" s="166" t="s">
        <v>57</v>
      </c>
      <c r="H65" s="167"/>
      <c r="I65" s="167"/>
      <c r="J65" s="167"/>
      <c r="K65" s="167"/>
      <c r="L65" s="142"/>
    </row>
    <row r="66" spans="2:12">
      <c r="B66" s="135"/>
      <c r="L66" s="135"/>
    </row>
    <row r="67" spans="2:12">
      <c r="B67" s="135"/>
      <c r="L67" s="135"/>
    </row>
    <row r="68" spans="2:12">
      <c r="B68" s="135"/>
      <c r="L68" s="135"/>
    </row>
    <row r="69" spans="2:12">
      <c r="B69" s="135"/>
      <c r="L69" s="135"/>
    </row>
    <row r="70" spans="2:12">
      <c r="B70" s="135"/>
      <c r="L70" s="135"/>
    </row>
    <row r="71" spans="2:12">
      <c r="B71" s="135"/>
      <c r="L71" s="135"/>
    </row>
    <row r="72" spans="2:12">
      <c r="B72" s="135"/>
      <c r="L72" s="135"/>
    </row>
    <row r="73" spans="2:12">
      <c r="B73" s="135"/>
      <c r="L73" s="135"/>
    </row>
    <row r="74" spans="2:12">
      <c r="B74" s="135"/>
      <c r="L74" s="135"/>
    </row>
    <row r="75" spans="2:12">
      <c r="B75" s="135"/>
      <c r="L75" s="135"/>
    </row>
    <row r="76" spans="2:12" s="143" customFormat="1" ht="13.2">
      <c r="B76" s="142"/>
      <c r="D76" s="168" t="s">
        <v>54</v>
      </c>
      <c r="E76" s="169"/>
      <c r="F76" s="170" t="s">
        <v>55</v>
      </c>
      <c r="G76" s="168" t="s">
        <v>54</v>
      </c>
      <c r="H76" s="169"/>
      <c r="I76" s="169"/>
      <c r="J76" s="171" t="s">
        <v>55</v>
      </c>
      <c r="K76" s="169"/>
      <c r="L76" s="142"/>
    </row>
    <row r="77" spans="2:12" s="143" customFormat="1" ht="14.4" customHeight="1">
      <c r="B77" s="172"/>
      <c r="C77" s="173"/>
      <c r="D77" s="173"/>
      <c r="E77" s="173"/>
      <c r="F77" s="173"/>
      <c r="G77" s="173"/>
      <c r="H77" s="173"/>
      <c r="I77" s="173"/>
      <c r="J77" s="173"/>
      <c r="K77" s="173"/>
      <c r="L77" s="142"/>
    </row>
    <row r="81" spans="2:12" s="143" customFormat="1" ht="6.9" customHeight="1">
      <c r="B81" s="174"/>
      <c r="C81" s="175"/>
      <c r="D81" s="175"/>
      <c r="E81" s="175"/>
      <c r="F81" s="175"/>
      <c r="G81" s="175"/>
      <c r="H81" s="175"/>
      <c r="I81" s="175"/>
      <c r="J81" s="175"/>
      <c r="K81" s="175"/>
      <c r="L81" s="142"/>
    </row>
    <row r="82" spans="2:12" s="143" customFormat="1" ht="24.9" customHeight="1">
      <c r="B82" s="142"/>
      <c r="C82" s="136" t="s">
        <v>107</v>
      </c>
      <c r="L82" s="142"/>
    </row>
    <row r="83" spans="2:12" s="143" customFormat="1" ht="6.9" customHeight="1">
      <c r="B83" s="142"/>
      <c r="L83" s="142"/>
    </row>
    <row r="84" spans="2:12" s="143" customFormat="1" ht="12" customHeight="1">
      <c r="B84" s="142"/>
      <c r="C84" s="138" t="s">
        <v>16</v>
      </c>
      <c r="L84" s="142"/>
    </row>
    <row r="85" spans="2:12" s="143" customFormat="1" ht="26.25" customHeight="1">
      <c r="B85" s="142"/>
      <c r="E85" s="352" t="s">
        <v>945</v>
      </c>
      <c r="F85" s="353"/>
      <c r="G85" s="353"/>
      <c r="H85" s="353"/>
      <c r="I85" s="372"/>
      <c r="L85" s="142"/>
    </row>
    <row r="86" spans="2:12" ht="12" customHeight="1">
      <c r="B86" s="135"/>
      <c r="C86" s="138" t="s">
        <v>103</v>
      </c>
      <c r="L86" s="135"/>
    </row>
    <row r="87" spans="2:12" s="143" customFormat="1" ht="16.5" customHeight="1">
      <c r="B87" s="142"/>
      <c r="E87" s="144" t="s">
        <v>640</v>
      </c>
      <c r="F87" s="145"/>
      <c r="G87" s="145"/>
      <c r="H87" s="145"/>
      <c r="L87" s="142"/>
    </row>
    <row r="88" spans="2:12" s="143" customFormat="1" ht="12" customHeight="1">
      <c r="B88" s="142"/>
      <c r="C88" s="138" t="s">
        <v>105</v>
      </c>
      <c r="L88" s="142"/>
    </row>
    <row r="89" spans="2:12" s="143" customFormat="1" ht="16.5" customHeight="1">
      <c r="B89" s="142"/>
      <c r="E89" s="139" t="str">
        <f>E11</f>
        <v>01 - Bourané konstrukce</v>
      </c>
      <c r="F89" s="146"/>
      <c r="G89" s="146"/>
      <c r="H89" s="146"/>
      <c r="L89" s="142"/>
    </row>
    <row r="90" spans="2:12" s="143" customFormat="1" ht="6.9" customHeight="1">
      <c r="B90" s="142"/>
      <c r="L90" s="142"/>
    </row>
    <row r="91" spans="2:12" s="143" customFormat="1" ht="12" customHeight="1">
      <c r="B91" s="142"/>
      <c r="C91" s="138" t="s">
        <v>20</v>
      </c>
      <c r="F91" s="147" t="str">
        <f>F14</f>
        <v>ulice Vídeňská, Brno</v>
      </c>
      <c r="I91" s="138" t="s">
        <v>22</v>
      </c>
      <c r="J91" s="148" t="str">
        <f>IF(J14="","",J14)</f>
        <v>19. 10. 2023</v>
      </c>
      <c r="L91" s="142"/>
    </row>
    <row r="92" spans="2:12" s="143" customFormat="1" ht="6.9" customHeight="1">
      <c r="B92" s="142"/>
      <c r="L92" s="142"/>
    </row>
    <row r="93" spans="2:12" s="143" customFormat="1" ht="25.65" customHeight="1">
      <c r="B93" s="142"/>
      <c r="C93" s="138" t="s">
        <v>24</v>
      </c>
      <c r="F93" s="147" t="str">
        <f>E17</f>
        <v>Dopravní podnik města Brna, a. s.</v>
      </c>
      <c r="I93" s="138" t="s">
        <v>32</v>
      </c>
      <c r="J93" s="176" t="str">
        <f>E23</f>
        <v>PRODOZ road s.r.o., Brno</v>
      </c>
      <c r="L93" s="142"/>
    </row>
    <row r="94" spans="2:12" s="143" customFormat="1" ht="25.65" customHeight="1">
      <c r="B94" s="142"/>
      <c r="C94" s="138" t="s">
        <v>30</v>
      </c>
      <c r="F94" s="147" t="str">
        <f>IF(E20="","",E20)</f>
        <v>Vyplň údaj</v>
      </c>
      <c r="I94" s="138" t="s">
        <v>37</v>
      </c>
      <c r="J94" s="176" t="str">
        <f>E26</f>
        <v>Vysoké učení technické v Brně</v>
      </c>
      <c r="L94" s="142"/>
    </row>
    <row r="95" spans="2:12" s="143" customFormat="1" ht="10.35" customHeight="1">
      <c r="B95" s="142"/>
      <c r="L95" s="142"/>
    </row>
    <row r="96" spans="2:12" s="143" customFormat="1" ht="29.25" customHeight="1">
      <c r="B96" s="142"/>
      <c r="C96" s="177" t="s">
        <v>108</v>
      </c>
      <c r="D96" s="159"/>
      <c r="E96" s="159"/>
      <c r="F96" s="159"/>
      <c r="G96" s="159"/>
      <c r="H96" s="159"/>
      <c r="I96" s="159"/>
      <c r="J96" s="178" t="s">
        <v>109</v>
      </c>
      <c r="K96" s="159"/>
      <c r="L96" s="142"/>
    </row>
    <row r="97" spans="2:47" s="143" customFormat="1" ht="10.35" customHeight="1">
      <c r="B97" s="142"/>
      <c r="L97" s="142"/>
    </row>
    <row r="98" spans="2:47" s="143" customFormat="1" ht="22.95" customHeight="1">
      <c r="B98" s="142"/>
      <c r="C98" s="179" t="s">
        <v>110</v>
      </c>
      <c r="J98" s="154">
        <f>J128</f>
        <v>0</v>
      </c>
      <c r="L98" s="142"/>
      <c r="AU98" s="132" t="s">
        <v>111</v>
      </c>
    </row>
    <row r="99" spans="2:47" s="181" customFormat="1" ht="24.9" customHeight="1">
      <c r="B99" s="180"/>
      <c r="D99" s="182" t="s">
        <v>112</v>
      </c>
      <c r="E99" s="183"/>
      <c r="F99" s="183"/>
      <c r="G99" s="183"/>
      <c r="H99" s="183"/>
      <c r="I99" s="183"/>
      <c r="J99" s="184">
        <f>J129</f>
        <v>0</v>
      </c>
      <c r="L99" s="180"/>
    </row>
    <row r="100" spans="2:47" s="186" customFormat="1" ht="19.95" customHeight="1">
      <c r="B100" s="185"/>
      <c r="D100" s="187" t="s">
        <v>113</v>
      </c>
      <c r="E100" s="188"/>
      <c r="F100" s="188"/>
      <c r="G100" s="188"/>
      <c r="H100" s="188"/>
      <c r="I100" s="188"/>
      <c r="J100" s="189">
        <f>J130</f>
        <v>0</v>
      </c>
      <c r="L100" s="185"/>
    </row>
    <row r="101" spans="2:47" s="186" customFormat="1" ht="19.95" customHeight="1">
      <c r="B101" s="185"/>
      <c r="D101" s="187" t="s">
        <v>114</v>
      </c>
      <c r="E101" s="188"/>
      <c r="F101" s="188"/>
      <c r="G101" s="188"/>
      <c r="H101" s="188"/>
      <c r="I101" s="188"/>
      <c r="J101" s="189">
        <f>J140</f>
        <v>0</v>
      </c>
      <c r="L101" s="185"/>
    </row>
    <row r="102" spans="2:47" s="186" customFormat="1" ht="19.95" customHeight="1">
      <c r="B102" s="185"/>
      <c r="D102" s="187" t="s">
        <v>115</v>
      </c>
      <c r="E102" s="188"/>
      <c r="F102" s="188"/>
      <c r="G102" s="188"/>
      <c r="H102" s="188"/>
      <c r="I102" s="188"/>
      <c r="J102" s="189">
        <f>J144</f>
        <v>0</v>
      </c>
      <c r="L102" s="185"/>
    </row>
    <row r="103" spans="2:47" s="186" customFormat="1" ht="19.95" customHeight="1">
      <c r="B103" s="185"/>
      <c r="D103" s="187" t="s">
        <v>116</v>
      </c>
      <c r="E103" s="188"/>
      <c r="F103" s="188"/>
      <c r="G103" s="188"/>
      <c r="H103" s="188"/>
      <c r="I103" s="188"/>
      <c r="J103" s="189">
        <f>J147</f>
        <v>0</v>
      </c>
      <c r="L103" s="185"/>
    </row>
    <row r="104" spans="2:47" s="181" customFormat="1" ht="24.9" customHeight="1">
      <c r="B104" s="180"/>
      <c r="D104" s="182" t="s">
        <v>117</v>
      </c>
      <c r="E104" s="183"/>
      <c r="F104" s="183"/>
      <c r="G104" s="183"/>
      <c r="H104" s="183"/>
      <c r="I104" s="183"/>
      <c r="J104" s="184">
        <f>J152</f>
        <v>0</v>
      </c>
      <c r="L104" s="180"/>
    </row>
    <row r="105" spans="2:47" s="186" customFormat="1" ht="19.95" customHeight="1">
      <c r="B105" s="185"/>
      <c r="D105" s="187" t="s">
        <v>118</v>
      </c>
      <c r="E105" s="188"/>
      <c r="F105" s="188"/>
      <c r="G105" s="188"/>
      <c r="H105" s="188"/>
      <c r="I105" s="188"/>
      <c r="J105" s="189">
        <f>J153</f>
        <v>0</v>
      </c>
      <c r="L105" s="185"/>
    </row>
    <row r="106" spans="2:47" s="181" customFormat="1" ht="21.75" customHeight="1">
      <c r="B106" s="180"/>
      <c r="D106" s="190" t="s">
        <v>119</v>
      </c>
      <c r="J106" s="191">
        <f>J155</f>
        <v>0</v>
      </c>
      <c r="L106" s="180"/>
    </row>
    <row r="107" spans="2:47" s="143" customFormat="1" ht="21.75" customHeight="1">
      <c r="B107" s="142"/>
      <c r="L107" s="142"/>
    </row>
    <row r="108" spans="2:47" s="143" customFormat="1" ht="6.9" customHeight="1">
      <c r="B108" s="172"/>
      <c r="C108" s="173"/>
      <c r="D108" s="173"/>
      <c r="E108" s="173"/>
      <c r="F108" s="173"/>
      <c r="G108" s="173"/>
      <c r="H108" s="173"/>
      <c r="I108" s="173"/>
      <c r="J108" s="173"/>
      <c r="K108" s="173"/>
      <c r="L108" s="142"/>
    </row>
    <row r="112" spans="2:47" s="143" customFormat="1" ht="6.9" customHeight="1">
      <c r="B112" s="174"/>
      <c r="C112" s="175"/>
      <c r="D112" s="175"/>
      <c r="E112" s="175"/>
      <c r="F112" s="175"/>
      <c r="G112" s="175"/>
      <c r="H112" s="175"/>
      <c r="I112" s="175"/>
      <c r="J112" s="175"/>
      <c r="K112" s="175"/>
      <c r="L112" s="142"/>
    </row>
    <row r="113" spans="2:63" s="143" customFormat="1" ht="24.9" customHeight="1">
      <c r="B113" s="142"/>
      <c r="C113" s="136" t="s">
        <v>120</v>
      </c>
      <c r="L113" s="142"/>
    </row>
    <row r="114" spans="2:63" s="143" customFormat="1" ht="6.9" customHeight="1">
      <c r="B114" s="142"/>
      <c r="L114" s="142"/>
    </row>
    <row r="115" spans="2:63" s="143" customFormat="1" ht="12" customHeight="1">
      <c r="B115" s="142"/>
      <c r="C115" s="138" t="s">
        <v>16</v>
      </c>
      <c r="L115" s="142"/>
    </row>
    <row r="116" spans="2:63" s="143" customFormat="1" ht="26.25" customHeight="1">
      <c r="B116" s="142"/>
      <c r="E116" s="192" t="str">
        <f>E7</f>
        <v>Modernizace tramvajové tratě Vídeňská, úsek Moravanské lány po smyčku Modřice</v>
      </c>
      <c r="F116" s="193"/>
      <c r="G116" s="193"/>
      <c r="H116" s="193"/>
      <c r="L116" s="142"/>
    </row>
    <row r="117" spans="2:63" ht="12" customHeight="1">
      <c r="B117" s="135"/>
      <c r="C117" s="138" t="s">
        <v>103</v>
      </c>
      <c r="L117" s="135"/>
    </row>
    <row r="118" spans="2:63" s="143" customFormat="1" ht="16.5" customHeight="1">
      <c r="B118" s="142"/>
      <c r="E118" s="192" t="s">
        <v>640</v>
      </c>
      <c r="F118" s="146"/>
      <c r="G118" s="146"/>
      <c r="H118" s="146"/>
      <c r="L118" s="142"/>
    </row>
    <row r="119" spans="2:63" s="143" customFormat="1" ht="12" customHeight="1">
      <c r="B119" s="142"/>
      <c r="C119" s="138" t="s">
        <v>105</v>
      </c>
      <c r="L119" s="142"/>
    </row>
    <row r="120" spans="2:63" s="143" customFormat="1" ht="16.5" customHeight="1">
      <c r="B120" s="142"/>
      <c r="E120" s="139" t="str">
        <f>E11</f>
        <v>01 - Bourané konstrukce</v>
      </c>
      <c r="F120" s="146"/>
      <c r="G120" s="146"/>
      <c r="H120" s="146"/>
      <c r="L120" s="142"/>
    </row>
    <row r="121" spans="2:63" s="143" customFormat="1" ht="6.9" customHeight="1">
      <c r="B121" s="142"/>
      <c r="L121" s="142"/>
    </row>
    <row r="122" spans="2:63" s="143" customFormat="1" ht="12" customHeight="1">
      <c r="B122" s="142"/>
      <c r="C122" s="138" t="s">
        <v>20</v>
      </c>
      <c r="F122" s="147" t="str">
        <f>F14</f>
        <v>ulice Vídeňská, Brno</v>
      </c>
      <c r="I122" s="138" t="s">
        <v>22</v>
      </c>
      <c r="J122" s="148" t="str">
        <f>IF(J14="","",J14)</f>
        <v>19. 10. 2023</v>
      </c>
      <c r="L122" s="142"/>
    </row>
    <row r="123" spans="2:63" s="143" customFormat="1" ht="6.9" customHeight="1">
      <c r="B123" s="142"/>
      <c r="L123" s="142"/>
    </row>
    <row r="124" spans="2:63" s="143" customFormat="1" ht="25.65" customHeight="1">
      <c r="B124" s="142"/>
      <c r="C124" s="138" t="s">
        <v>24</v>
      </c>
      <c r="F124" s="147" t="str">
        <f>E17</f>
        <v>Dopravní podnik města Brna, a. s.</v>
      </c>
      <c r="I124" s="138" t="s">
        <v>32</v>
      </c>
      <c r="J124" s="176" t="str">
        <f>E23</f>
        <v>PRODOZ road s.r.o., Brno</v>
      </c>
      <c r="L124" s="142"/>
    </row>
    <row r="125" spans="2:63" s="143" customFormat="1" ht="25.65" customHeight="1">
      <c r="B125" s="142"/>
      <c r="C125" s="138" t="s">
        <v>30</v>
      </c>
      <c r="F125" s="147" t="str">
        <f>IF(E20="","",E20)</f>
        <v>Vyplň údaj</v>
      </c>
      <c r="I125" s="138" t="s">
        <v>37</v>
      </c>
      <c r="J125" s="176" t="str">
        <f>E26</f>
        <v>Vysoké učení technické v Brně</v>
      </c>
      <c r="L125" s="142"/>
    </row>
    <row r="126" spans="2:63" s="143" customFormat="1" ht="10.35" customHeight="1">
      <c r="B126" s="142"/>
      <c r="L126" s="142"/>
    </row>
    <row r="127" spans="2:63" s="201" customFormat="1" ht="29.25" customHeight="1">
      <c r="B127" s="194"/>
      <c r="C127" s="195" t="s">
        <v>121</v>
      </c>
      <c r="D127" s="196" t="s">
        <v>64</v>
      </c>
      <c r="E127" s="196" t="s">
        <v>60</v>
      </c>
      <c r="F127" s="196" t="s">
        <v>61</v>
      </c>
      <c r="G127" s="196" t="s">
        <v>122</v>
      </c>
      <c r="H127" s="196" t="s">
        <v>123</v>
      </c>
      <c r="I127" s="196" t="s">
        <v>124</v>
      </c>
      <c r="J127" s="196" t="s">
        <v>109</v>
      </c>
      <c r="K127" s="197" t="s">
        <v>125</v>
      </c>
      <c r="L127" s="194"/>
      <c r="M127" s="198" t="s">
        <v>1</v>
      </c>
      <c r="N127" s="199" t="s">
        <v>43</v>
      </c>
      <c r="O127" s="199" t="s">
        <v>126</v>
      </c>
      <c r="P127" s="199" t="s">
        <v>127</v>
      </c>
      <c r="Q127" s="199" t="s">
        <v>128</v>
      </c>
      <c r="R127" s="199" t="s">
        <v>129</v>
      </c>
      <c r="S127" s="199" t="s">
        <v>130</v>
      </c>
      <c r="T127" s="200" t="s">
        <v>131</v>
      </c>
    </row>
    <row r="128" spans="2:63" s="143" customFormat="1" ht="22.95" customHeight="1">
      <c r="B128" s="142"/>
      <c r="C128" s="202" t="s">
        <v>132</v>
      </c>
      <c r="J128" s="203">
        <f>BK128</f>
        <v>0</v>
      </c>
      <c r="L128" s="142"/>
      <c r="M128" s="204"/>
      <c r="N128" s="152"/>
      <c r="O128" s="152"/>
      <c r="P128" s="205">
        <f>P129+P152+P155</f>
        <v>0</v>
      </c>
      <c r="Q128" s="152"/>
      <c r="R128" s="205">
        <f>R129+R152+R155</f>
        <v>0</v>
      </c>
      <c r="S128" s="152"/>
      <c r="T128" s="206">
        <f>T129+T152+T155</f>
        <v>2091.1061600000003</v>
      </c>
      <c r="AT128" s="132" t="s">
        <v>78</v>
      </c>
      <c r="AU128" s="132" t="s">
        <v>111</v>
      </c>
      <c r="BK128" s="207">
        <f>BK129+BK152+BK155</f>
        <v>0</v>
      </c>
    </row>
    <row r="129" spans="2:65" s="209" customFormat="1" ht="25.95" customHeight="1">
      <c r="B129" s="208"/>
      <c r="D129" s="210" t="s">
        <v>78</v>
      </c>
      <c r="E129" s="211" t="s">
        <v>133</v>
      </c>
      <c r="F129" s="211" t="s">
        <v>134</v>
      </c>
      <c r="J129" s="191">
        <f>BK129</f>
        <v>0</v>
      </c>
      <c r="L129" s="208"/>
      <c r="M129" s="212"/>
      <c r="P129" s="213">
        <f>P130+P140+P144+P147</f>
        <v>0</v>
      </c>
      <c r="R129" s="213">
        <f>R130+R140+R144+R147</f>
        <v>0</v>
      </c>
      <c r="T129" s="214">
        <f>T130+T140+T144+T147</f>
        <v>2089.5861600000003</v>
      </c>
      <c r="AR129" s="210" t="s">
        <v>86</v>
      </c>
      <c r="AT129" s="215" t="s">
        <v>78</v>
      </c>
      <c r="AU129" s="215" t="s">
        <v>79</v>
      </c>
      <c r="AY129" s="210" t="s">
        <v>135</v>
      </c>
      <c r="BK129" s="216">
        <f>BK130+BK140+BK144+BK147</f>
        <v>0</v>
      </c>
    </row>
    <row r="130" spans="2:65" s="209" customFormat="1" ht="22.95" customHeight="1">
      <c r="B130" s="208"/>
      <c r="D130" s="210" t="s">
        <v>78</v>
      </c>
      <c r="E130" s="217" t="s">
        <v>86</v>
      </c>
      <c r="F130" s="217" t="s">
        <v>136</v>
      </c>
      <c r="J130" s="218">
        <f>BK130</f>
        <v>0</v>
      </c>
      <c r="L130" s="208"/>
      <c r="M130" s="212"/>
      <c r="P130" s="213">
        <f>SUM(P131:P139)</f>
        <v>0</v>
      </c>
      <c r="R130" s="213">
        <f>SUM(R131:R139)</f>
        <v>0</v>
      </c>
      <c r="T130" s="214">
        <f>SUM(T131:T139)</f>
        <v>252.11</v>
      </c>
      <c r="AR130" s="210" t="s">
        <v>86</v>
      </c>
      <c r="AT130" s="215" t="s">
        <v>78</v>
      </c>
      <c r="AU130" s="215" t="s">
        <v>86</v>
      </c>
      <c r="AY130" s="210" t="s">
        <v>135</v>
      </c>
      <c r="BK130" s="216">
        <f>SUM(BK131:BK139)</f>
        <v>0</v>
      </c>
    </row>
    <row r="131" spans="2:65" s="143" customFormat="1" ht="62.7" customHeight="1">
      <c r="B131" s="142"/>
      <c r="C131" s="219" t="s">
        <v>86</v>
      </c>
      <c r="D131" s="219" t="s">
        <v>137</v>
      </c>
      <c r="E131" s="220" t="s">
        <v>138</v>
      </c>
      <c r="F131" s="221" t="s">
        <v>139</v>
      </c>
      <c r="G131" s="222" t="s">
        <v>140</v>
      </c>
      <c r="H131" s="223">
        <v>276</v>
      </c>
      <c r="I131" s="83"/>
      <c r="J131" s="224">
        <f>ROUND(I131*H131,2)</f>
        <v>0</v>
      </c>
      <c r="K131" s="221" t="s">
        <v>141</v>
      </c>
      <c r="L131" s="142"/>
      <c r="M131" s="225" t="s">
        <v>1</v>
      </c>
      <c r="N131" s="226" t="s">
        <v>44</v>
      </c>
      <c r="P131" s="227">
        <f>O131*H131</f>
        <v>0</v>
      </c>
      <c r="Q131" s="227">
        <v>0</v>
      </c>
      <c r="R131" s="227">
        <f>Q131*H131</f>
        <v>0</v>
      </c>
      <c r="S131" s="227">
        <v>0.26</v>
      </c>
      <c r="T131" s="228">
        <f>S131*H131</f>
        <v>71.760000000000005</v>
      </c>
      <c r="AR131" s="229" t="s">
        <v>142</v>
      </c>
      <c r="AT131" s="229" t="s">
        <v>137</v>
      </c>
      <c r="AU131" s="229" t="s">
        <v>88</v>
      </c>
      <c r="AY131" s="132" t="s">
        <v>135</v>
      </c>
      <c r="BE131" s="230">
        <f>IF(N131="základní",J131,0)</f>
        <v>0</v>
      </c>
      <c r="BF131" s="230">
        <f>IF(N131="snížená",J131,0)</f>
        <v>0</v>
      </c>
      <c r="BG131" s="230">
        <f>IF(N131="zákl. přenesená",J131,0)</f>
        <v>0</v>
      </c>
      <c r="BH131" s="230">
        <f>IF(N131="sníž. přenesená",J131,0)</f>
        <v>0</v>
      </c>
      <c r="BI131" s="230">
        <f>IF(N131="nulová",J131,0)</f>
        <v>0</v>
      </c>
      <c r="BJ131" s="132" t="s">
        <v>86</v>
      </c>
      <c r="BK131" s="230">
        <f>ROUND(I131*H131,2)</f>
        <v>0</v>
      </c>
      <c r="BL131" s="132" t="s">
        <v>142</v>
      </c>
      <c r="BM131" s="229" t="s">
        <v>642</v>
      </c>
    </row>
    <row r="132" spans="2:65" s="232" customFormat="1">
      <c r="B132" s="231"/>
      <c r="D132" s="233" t="s">
        <v>144</v>
      </c>
      <c r="E132" s="234" t="s">
        <v>1</v>
      </c>
      <c r="F132" s="235" t="s">
        <v>145</v>
      </c>
      <c r="H132" s="234" t="s">
        <v>1</v>
      </c>
      <c r="L132" s="231"/>
      <c r="M132" s="236"/>
      <c r="T132" s="237"/>
      <c r="AT132" s="234" t="s">
        <v>144</v>
      </c>
      <c r="AU132" s="234" t="s">
        <v>88</v>
      </c>
      <c r="AV132" s="232" t="s">
        <v>86</v>
      </c>
      <c r="AW132" s="232" t="s">
        <v>36</v>
      </c>
      <c r="AX132" s="232" t="s">
        <v>79</v>
      </c>
      <c r="AY132" s="234" t="s">
        <v>135</v>
      </c>
    </row>
    <row r="133" spans="2:65" s="232" customFormat="1">
      <c r="B133" s="231"/>
      <c r="D133" s="233" t="s">
        <v>144</v>
      </c>
      <c r="E133" s="234" t="s">
        <v>1</v>
      </c>
      <c r="F133" s="235" t="s">
        <v>146</v>
      </c>
      <c r="H133" s="234" t="s">
        <v>1</v>
      </c>
      <c r="L133" s="231"/>
      <c r="M133" s="236"/>
      <c r="T133" s="237"/>
      <c r="AT133" s="234" t="s">
        <v>144</v>
      </c>
      <c r="AU133" s="234" t="s">
        <v>88</v>
      </c>
      <c r="AV133" s="232" t="s">
        <v>86</v>
      </c>
      <c r="AW133" s="232" t="s">
        <v>36</v>
      </c>
      <c r="AX133" s="232" t="s">
        <v>79</v>
      </c>
      <c r="AY133" s="234" t="s">
        <v>135</v>
      </c>
    </row>
    <row r="134" spans="2:65" s="239" customFormat="1">
      <c r="B134" s="238"/>
      <c r="D134" s="233" t="s">
        <v>144</v>
      </c>
      <c r="E134" s="240" t="s">
        <v>1</v>
      </c>
      <c r="F134" s="241" t="s">
        <v>643</v>
      </c>
      <c r="H134" s="242">
        <v>140</v>
      </c>
      <c r="L134" s="238"/>
      <c r="M134" s="243"/>
      <c r="T134" s="244"/>
      <c r="AT134" s="240" t="s">
        <v>144</v>
      </c>
      <c r="AU134" s="240" t="s">
        <v>88</v>
      </c>
      <c r="AV134" s="239" t="s">
        <v>88</v>
      </c>
      <c r="AW134" s="239" t="s">
        <v>36</v>
      </c>
      <c r="AX134" s="239" t="s">
        <v>79</v>
      </c>
      <c r="AY134" s="240" t="s">
        <v>135</v>
      </c>
    </row>
    <row r="135" spans="2:65" s="232" customFormat="1">
      <c r="B135" s="231"/>
      <c r="D135" s="233" t="s">
        <v>144</v>
      </c>
      <c r="E135" s="234" t="s">
        <v>1</v>
      </c>
      <c r="F135" s="235" t="s">
        <v>148</v>
      </c>
      <c r="H135" s="234" t="s">
        <v>1</v>
      </c>
      <c r="L135" s="231"/>
      <c r="M135" s="236"/>
      <c r="T135" s="237"/>
      <c r="AT135" s="234" t="s">
        <v>144</v>
      </c>
      <c r="AU135" s="234" t="s">
        <v>88</v>
      </c>
      <c r="AV135" s="232" t="s">
        <v>86</v>
      </c>
      <c r="AW135" s="232" t="s">
        <v>36</v>
      </c>
      <c r="AX135" s="232" t="s">
        <v>79</v>
      </c>
      <c r="AY135" s="234" t="s">
        <v>135</v>
      </c>
    </row>
    <row r="136" spans="2:65" s="239" customFormat="1">
      <c r="B136" s="238"/>
      <c r="D136" s="233" t="s">
        <v>144</v>
      </c>
      <c r="E136" s="240" t="s">
        <v>1</v>
      </c>
      <c r="F136" s="241" t="s">
        <v>644</v>
      </c>
      <c r="H136" s="242">
        <v>136</v>
      </c>
      <c r="L136" s="238"/>
      <c r="M136" s="243"/>
      <c r="T136" s="244"/>
      <c r="AT136" s="240" t="s">
        <v>144</v>
      </c>
      <c r="AU136" s="240" t="s">
        <v>88</v>
      </c>
      <c r="AV136" s="239" t="s">
        <v>88</v>
      </c>
      <c r="AW136" s="239" t="s">
        <v>36</v>
      </c>
      <c r="AX136" s="239" t="s">
        <v>79</v>
      </c>
      <c r="AY136" s="240" t="s">
        <v>135</v>
      </c>
    </row>
    <row r="137" spans="2:65" s="246" customFormat="1">
      <c r="B137" s="245"/>
      <c r="D137" s="233" t="s">
        <v>144</v>
      </c>
      <c r="E137" s="247" t="s">
        <v>1</v>
      </c>
      <c r="F137" s="248" t="s">
        <v>150</v>
      </c>
      <c r="H137" s="249">
        <v>276</v>
      </c>
      <c r="L137" s="245"/>
      <c r="M137" s="250"/>
      <c r="T137" s="251"/>
      <c r="AT137" s="247" t="s">
        <v>144</v>
      </c>
      <c r="AU137" s="247" t="s">
        <v>88</v>
      </c>
      <c r="AV137" s="246" t="s">
        <v>142</v>
      </c>
      <c r="AW137" s="246" t="s">
        <v>36</v>
      </c>
      <c r="AX137" s="246" t="s">
        <v>86</v>
      </c>
      <c r="AY137" s="247" t="s">
        <v>135</v>
      </c>
    </row>
    <row r="138" spans="2:65" s="143" customFormat="1" ht="55.5" customHeight="1">
      <c r="B138" s="142"/>
      <c r="C138" s="219" t="s">
        <v>88</v>
      </c>
      <c r="D138" s="219" t="s">
        <v>137</v>
      </c>
      <c r="E138" s="220" t="s">
        <v>645</v>
      </c>
      <c r="F138" s="221" t="s">
        <v>646</v>
      </c>
      <c r="G138" s="222" t="s">
        <v>140</v>
      </c>
      <c r="H138" s="223">
        <v>288</v>
      </c>
      <c r="I138" s="83"/>
      <c r="J138" s="224">
        <f>ROUND(I138*H138,2)</f>
        <v>0</v>
      </c>
      <c r="K138" s="221" t="s">
        <v>141</v>
      </c>
      <c r="L138" s="142"/>
      <c r="M138" s="225" t="s">
        <v>1</v>
      </c>
      <c r="N138" s="226" t="s">
        <v>44</v>
      </c>
      <c r="P138" s="227">
        <f>O138*H138</f>
        <v>0</v>
      </c>
      <c r="Q138" s="227">
        <v>0</v>
      </c>
      <c r="R138" s="227">
        <f>Q138*H138</f>
        <v>0</v>
      </c>
      <c r="S138" s="227">
        <v>0.45</v>
      </c>
      <c r="T138" s="228">
        <f>S138*H138</f>
        <v>129.6</v>
      </c>
      <c r="AR138" s="229" t="s">
        <v>142</v>
      </c>
      <c r="AT138" s="229" t="s">
        <v>137</v>
      </c>
      <c r="AU138" s="229" t="s">
        <v>88</v>
      </c>
      <c r="AY138" s="132" t="s">
        <v>135</v>
      </c>
      <c r="BE138" s="230">
        <f>IF(N138="základní",J138,0)</f>
        <v>0</v>
      </c>
      <c r="BF138" s="230">
        <f>IF(N138="snížená",J138,0)</f>
        <v>0</v>
      </c>
      <c r="BG138" s="230">
        <f>IF(N138="zákl. přenesená",J138,0)</f>
        <v>0</v>
      </c>
      <c r="BH138" s="230">
        <f>IF(N138="sníž. přenesená",J138,0)</f>
        <v>0</v>
      </c>
      <c r="BI138" s="230">
        <f>IF(N138="nulová",J138,0)</f>
        <v>0</v>
      </c>
      <c r="BJ138" s="132" t="s">
        <v>86</v>
      </c>
      <c r="BK138" s="230">
        <f>ROUND(I138*H138,2)</f>
        <v>0</v>
      </c>
      <c r="BL138" s="132" t="s">
        <v>142</v>
      </c>
      <c r="BM138" s="229" t="s">
        <v>647</v>
      </c>
    </row>
    <row r="139" spans="2:65" s="143" customFormat="1" ht="62.7" customHeight="1">
      <c r="B139" s="142"/>
      <c r="C139" s="219" t="s">
        <v>154</v>
      </c>
      <c r="D139" s="219" t="s">
        <v>137</v>
      </c>
      <c r="E139" s="220" t="s">
        <v>648</v>
      </c>
      <c r="F139" s="221" t="s">
        <v>649</v>
      </c>
      <c r="G139" s="222" t="s">
        <v>157</v>
      </c>
      <c r="H139" s="223">
        <v>203</v>
      </c>
      <c r="I139" s="83"/>
      <c r="J139" s="224">
        <f>ROUND(I139*H139,2)</f>
        <v>0</v>
      </c>
      <c r="K139" s="221" t="s">
        <v>141</v>
      </c>
      <c r="L139" s="142"/>
      <c r="M139" s="225" t="s">
        <v>1</v>
      </c>
      <c r="N139" s="226" t="s">
        <v>44</v>
      </c>
      <c r="P139" s="227">
        <f>O139*H139</f>
        <v>0</v>
      </c>
      <c r="Q139" s="227">
        <v>0</v>
      </c>
      <c r="R139" s="227">
        <f>Q139*H139</f>
        <v>0</v>
      </c>
      <c r="S139" s="227">
        <v>0.25</v>
      </c>
      <c r="T139" s="228">
        <f>S139*H139</f>
        <v>50.75</v>
      </c>
      <c r="AR139" s="229" t="s">
        <v>142</v>
      </c>
      <c r="AT139" s="229" t="s">
        <v>137</v>
      </c>
      <c r="AU139" s="229" t="s">
        <v>88</v>
      </c>
      <c r="AY139" s="132" t="s">
        <v>135</v>
      </c>
      <c r="BE139" s="230">
        <f>IF(N139="základní",J139,0)</f>
        <v>0</v>
      </c>
      <c r="BF139" s="230">
        <f>IF(N139="snížená",J139,0)</f>
        <v>0</v>
      </c>
      <c r="BG139" s="230">
        <f>IF(N139="zákl. přenesená",J139,0)</f>
        <v>0</v>
      </c>
      <c r="BH139" s="230">
        <f>IF(N139="sníž. přenesená",J139,0)</f>
        <v>0</v>
      </c>
      <c r="BI139" s="230">
        <f>IF(N139="nulová",J139,0)</f>
        <v>0</v>
      </c>
      <c r="BJ139" s="132" t="s">
        <v>86</v>
      </c>
      <c r="BK139" s="230">
        <f>ROUND(I139*H139,2)</f>
        <v>0</v>
      </c>
      <c r="BL139" s="132" t="s">
        <v>142</v>
      </c>
      <c r="BM139" s="229" t="s">
        <v>650</v>
      </c>
    </row>
    <row r="140" spans="2:65" s="209" customFormat="1" ht="22.95" customHeight="1">
      <c r="B140" s="208"/>
      <c r="D140" s="210" t="s">
        <v>78</v>
      </c>
      <c r="E140" s="217" t="s">
        <v>159</v>
      </c>
      <c r="F140" s="217" t="s">
        <v>160</v>
      </c>
      <c r="J140" s="218">
        <f>BK140</f>
        <v>0</v>
      </c>
      <c r="L140" s="208"/>
      <c r="M140" s="212"/>
      <c r="P140" s="213">
        <f>SUM(P141:P143)</f>
        <v>0</v>
      </c>
      <c r="R140" s="213">
        <f>SUM(R141:R143)</f>
        <v>0</v>
      </c>
      <c r="T140" s="214">
        <f>SUM(T141:T143)</f>
        <v>1798.4311600000001</v>
      </c>
      <c r="AR140" s="210" t="s">
        <v>86</v>
      </c>
      <c r="AT140" s="215" t="s">
        <v>78</v>
      </c>
      <c r="AU140" s="215" t="s">
        <v>86</v>
      </c>
      <c r="AY140" s="210" t="s">
        <v>135</v>
      </c>
      <c r="BK140" s="216">
        <f>SUM(BK141:BK143)</f>
        <v>0</v>
      </c>
    </row>
    <row r="141" spans="2:65" s="143" customFormat="1" ht="55.5" customHeight="1">
      <c r="B141" s="142"/>
      <c r="C141" s="219" t="s">
        <v>142</v>
      </c>
      <c r="D141" s="219" t="s">
        <v>137</v>
      </c>
      <c r="E141" s="220" t="s">
        <v>161</v>
      </c>
      <c r="F141" s="221" t="s">
        <v>162</v>
      </c>
      <c r="G141" s="222" t="s">
        <v>163</v>
      </c>
      <c r="H141" s="223">
        <v>927</v>
      </c>
      <c r="I141" s="83"/>
      <c r="J141" s="224">
        <f>ROUND(I141*H141,2)</f>
        <v>0</v>
      </c>
      <c r="K141" s="221" t="s">
        <v>141</v>
      </c>
      <c r="L141" s="142"/>
      <c r="M141" s="225" t="s">
        <v>1</v>
      </c>
      <c r="N141" s="226" t="s">
        <v>44</v>
      </c>
      <c r="P141" s="227">
        <f>O141*H141</f>
        <v>0</v>
      </c>
      <c r="Q141" s="227">
        <v>0</v>
      </c>
      <c r="R141" s="227">
        <f>Q141*H141</f>
        <v>0</v>
      </c>
      <c r="S141" s="227">
        <v>1.8080000000000001</v>
      </c>
      <c r="T141" s="228">
        <f>S141*H141</f>
        <v>1676.0160000000001</v>
      </c>
      <c r="AR141" s="229" t="s">
        <v>142</v>
      </c>
      <c r="AT141" s="229" t="s">
        <v>137</v>
      </c>
      <c r="AU141" s="229" t="s">
        <v>88</v>
      </c>
      <c r="AY141" s="132" t="s">
        <v>135</v>
      </c>
      <c r="BE141" s="230">
        <f>IF(N141="základní",J141,0)</f>
        <v>0</v>
      </c>
      <c r="BF141" s="230">
        <f>IF(N141="snížená",J141,0)</f>
        <v>0</v>
      </c>
      <c r="BG141" s="230">
        <f>IF(N141="zákl. přenesená",J141,0)</f>
        <v>0</v>
      </c>
      <c r="BH141" s="230">
        <f>IF(N141="sníž. přenesená",J141,0)</f>
        <v>0</v>
      </c>
      <c r="BI141" s="230">
        <f>IF(N141="nulová",J141,0)</f>
        <v>0</v>
      </c>
      <c r="BJ141" s="132" t="s">
        <v>86</v>
      </c>
      <c r="BK141" s="230">
        <f>ROUND(I141*H141,2)</f>
        <v>0</v>
      </c>
      <c r="BL141" s="132" t="s">
        <v>142</v>
      </c>
      <c r="BM141" s="229" t="s">
        <v>651</v>
      </c>
    </row>
    <row r="142" spans="2:65" s="143" customFormat="1" ht="24.15" customHeight="1">
      <c r="B142" s="142"/>
      <c r="C142" s="219" t="s">
        <v>159</v>
      </c>
      <c r="D142" s="219" t="s">
        <v>137</v>
      </c>
      <c r="E142" s="220" t="s">
        <v>165</v>
      </c>
      <c r="F142" s="221" t="s">
        <v>166</v>
      </c>
      <c r="G142" s="222" t="s">
        <v>157</v>
      </c>
      <c r="H142" s="223">
        <v>146</v>
      </c>
      <c r="I142" s="83"/>
      <c r="J142" s="224">
        <f>ROUND(I142*H142,2)</f>
        <v>0</v>
      </c>
      <c r="K142" s="221" t="s">
        <v>141</v>
      </c>
      <c r="L142" s="142"/>
      <c r="M142" s="225" t="s">
        <v>1</v>
      </c>
      <c r="N142" s="226" t="s">
        <v>44</v>
      </c>
      <c r="P142" s="227">
        <f>O142*H142</f>
        <v>0</v>
      </c>
      <c r="Q142" s="227">
        <v>0</v>
      </c>
      <c r="R142" s="227">
        <f>Q142*H142</f>
        <v>0</v>
      </c>
      <c r="S142" s="227">
        <v>0.33245999999999998</v>
      </c>
      <c r="T142" s="228">
        <f>S142*H142</f>
        <v>48.539159999999995</v>
      </c>
      <c r="AR142" s="229" t="s">
        <v>142</v>
      </c>
      <c r="AT142" s="229" t="s">
        <v>137</v>
      </c>
      <c r="AU142" s="229" t="s">
        <v>88</v>
      </c>
      <c r="AY142" s="132" t="s">
        <v>135</v>
      </c>
      <c r="BE142" s="230">
        <f>IF(N142="základní",J142,0)</f>
        <v>0</v>
      </c>
      <c r="BF142" s="230">
        <f>IF(N142="snížená",J142,0)</f>
        <v>0</v>
      </c>
      <c r="BG142" s="230">
        <f>IF(N142="zákl. přenesená",J142,0)</f>
        <v>0</v>
      </c>
      <c r="BH142" s="230">
        <f>IF(N142="sníž. přenesená",J142,0)</f>
        <v>0</v>
      </c>
      <c r="BI142" s="230">
        <f>IF(N142="nulová",J142,0)</f>
        <v>0</v>
      </c>
      <c r="BJ142" s="132" t="s">
        <v>86</v>
      </c>
      <c r="BK142" s="230">
        <f>ROUND(I142*H142,2)</f>
        <v>0</v>
      </c>
      <c r="BL142" s="132" t="s">
        <v>142</v>
      </c>
      <c r="BM142" s="229" t="s">
        <v>652</v>
      </c>
    </row>
    <row r="143" spans="2:65" s="143" customFormat="1" ht="24.15" customHeight="1">
      <c r="B143" s="142"/>
      <c r="C143" s="219" t="s">
        <v>168</v>
      </c>
      <c r="D143" s="219" t="s">
        <v>137</v>
      </c>
      <c r="E143" s="220" t="s">
        <v>653</v>
      </c>
      <c r="F143" s="221" t="s">
        <v>654</v>
      </c>
      <c r="G143" s="222" t="s">
        <v>157</v>
      </c>
      <c r="H143" s="223">
        <v>506</v>
      </c>
      <c r="I143" s="83"/>
      <c r="J143" s="224">
        <f>ROUND(I143*H143,2)</f>
        <v>0</v>
      </c>
      <c r="K143" s="221" t="s">
        <v>141</v>
      </c>
      <c r="L143" s="142"/>
      <c r="M143" s="225" t="s">
        <v>1</v>
      </c>
      <c r="N143" s="226" t="s">
        <v>44</v>
      </c>
      <c r="P143" s="227">
        <f>O143*H143</f>
        <v>0</v>
      </c>
      <c r="Q143" s="227">
        <v>0</v>
      </c>
      <c r="R143" s="227">
        <f>Q143*H143</f>
        <v>0</v>
      </c>
      <c r="S143" s="227">
        <v>0.14599999999999999</v>
      </c>
      <c r="T143" s="228">
        <f>S143*H143</f>
        <v>73.875999999999991</v>
      </c>
      <c r="AR143" s="229" t="s">
        <v>142</v>
      </c>
      <c r="AT143" s="229" t="s">
        <v>137</v>
      </c>
      <c r="AU143" s="229" t="s">
        <v>88</v>
      </c>
      <c r="AY143" s="132" t="s">
        <v>135</v>
      </c>
      <c r="BE143" s="230">
        <f>IF(N143="základní",J143,0)</f>
        <v>0</v>
      </c>
      <c r="BF143" s="230">
        <f>IF(N143="snížená",J143,0)</f>
        <v>0</v>
      </c>
      <c r="BG143" s="230">
        <f>IF(N143="zákl. přenesená",J143,0)</f>
        <v>0</v>
      </c>
      <c r="BH143" s="230">
        <f>IF(N143="sníž. přenesená",J143,0)</f>
        <v>0</v>
      </c>
      <c r="BI143" s="230">
        <f>IF(N143="nulová",J143,0)</f>
        <v>0</v>
      </c>
      <c r="BJ143" s="132" t="s">
        <v>86</v>
      </c>
      <c r="BK143" s="230">
        <f>ROUND(I143*H143,2)</f>
        <v>0</v>
      </c>
      <c r="BL143" s="132" t="s">
        <v>142</v>
      </c>
      <c r="BM143" s="229" t="s">
        <v>655</v>
      </c>
    </row>
    <row r="144" spans="2:65" s="209" customFormat="1" ht="22.95" customHeight="1">
      <c r="B144" s="208"/>
      <c r="D144" s="210" t="s">
        <v>78</v>
      </c>
      <c r="E144" s="217" t="s">
        <v>172</v>
      </c>
      <c r="F144" s="217" t="s">
        <v>173</v>
      </c>
      <c r="J144" s="218">
        <f>BK144</f>
        <v>0</v>
      </c>
      <c r="L144" s="208"/>
      <c r="M144" s="212"/>
      <c r="P144" s="213">
        <f>SUM(P145:P146)</f>
        <v>0</v>
      </c>
      <c r="R144" s="213">
        <f>SUM(R145:R146)</f>
        <v>0</v>
      </c>
      <c r="T144" s="214">
        <f>SUM(T145:T146)</f>
        <v>39.045000000000002</v>
      </c>
      <c r="AR144" s="210" t="s">
        <v>86</v>
      </c>
      <c r="AT144" s="215" t="s">
        <v>78</v>
      </c>
      <c r="AU144" s="215" t="s">
        <v>86</v>
      </c>
      <c r="AY144" s="210" t="s">
        <v>135</v>
      </c>
      <c r="BK144" s="216">
        <f>SUM(BK145:BK146)</f>
        <v>0</v>
      </c>
    </row>
    <row r="145" spans="2:65" s="143" customFormat="1" ht="55.5" customHeight="1">
      <c r="B145" s="142"/>
      <c r="C145" s="219" t="s">
        <v>174</v>
      </c>
      <c r="D145" s="219" t="s">
        <v>137</v>
      </c>
      <c r="E145" s="220" t="s">
        <v>656</v>
      </c>
      <c r="F145" s="221" t="s">
        <v>657</v>
      </c>
      <c r="G145" s="222" t="s">
        <v>157</v>
      </c>
      <c r="H145" s="223">
        <v>51</v>
      </c>
      <c r="I145" s="83"/>
      <c r="J145" s="224">
        <f>ROUND(I145*H145,2)</f>
        <v>0</v>
      </c>
      <c r="K145" s="221" t="s">
        <v>141</v>
      </c>
      <c r="L145" s="142"/>
      <c r="M145" s="225" t="s">
        <v>1</v>
      </c>
      <c r="N145" s="226" t="s">
        <v>44</v>
      </c>
      <c r="P145" s="227">
        <f>O145*H145</f>
        <v>0</v>
      </c>
      <c r="Q145" s="227">
        <v>0</v>
      </c>
      <c r="R145" s="227">
        <f>Q145*H145</f>
        <v>0</v>
      </c>
      <c r="S145" s="227">
        <v>0.29499999999999998</v>
      </c>
      <c r="T145" s="228">
        <f>S145*H145</f>
        <v>15.045</v>
      </c>
      <c r="AR145" s="229" t="s">
        <v>142</v>
      </c>
      <c r="AT145" s="229" t="s">
        <v>137</v>
      </c>
      <c r="AU145" s="229" t="s">
        <v>88</v>
      </c>
      <c r="AY145" s="132" t="s">
        <v>135</v>
      </c>
      <c r="BE145" s="230">
        <f>IF(N145="základní",J145,0)</f>
        <v>0</v>
      </c>
      <c r="BF145" s="230">
        <f>IF(N145="snížená",J145,0)</f>
        <v>0</v>
      </c>
      <c r="BG145" s="230">
        <f>IF(N145="zákl. přenesená",J145,0)</f>
        <v>0</v>
      </c>
      <c r="BH145" s="230">
        <f>IF(N145="sníž. přenesená",J145,0)</f>
        <v>0</v>
      </c>
      <c r="BI145" s="230">
        <f>IF(N145="nulová",J145,0)</f>
        <v>0</v>
      </c>
      <c r="BJ145" s="132" t="s">
        <v>86</v>
      </c>
      <c r="BK145" s="230">
        <f>ROUND(I145*H145,2)</f>
        <v>0</v>
      </c>
      <c r="BL145" s="132" t="s">
        <v>142</v>
      </c>
      <c r="BM145" s="229" t="s">
        <v>658</v>
      </c>
    </row>
    <row r="146" spans="2:65" s="143" customFormat="1" ht="16.5" customHeight="1">
      <c r="B146" s="142"/>
      <c r="C146" s="219" t="s">
        <v>180</v>
      </c>
      <c r="D146" s="219" t="s">
        <v>137</v>
      </c>
      <c r="E146" s="220" t="s">
        <v>175</v>
      </c>
      <c r="F146" s="221" t="s">
        <v>176</v>
      </c>
      <c r="G146" s="222" t="s">
        <v>163</v>
      </c>
      <c r="H146" s="223">
        <v>10</v>
      </c>
      <c r="I146" s="83"/>
      <c r="J146" s="224">
        <f>ROUND(I146*H146,2)</f>
        <v>0</v>
      </c>
      <c r="K146" s="221" t="s">
        <v>141</v>
      </c>
      <c r="L146" s="142"/>
      <c r="M146" s="225" t="s">
        <v>1</v>
      </c>
      <c r="N146" s="226" t="s">
        <v>44</v>
      </c>
      <c r="P146" s="227">
        <f>O146*H146</f>
        <v>0</v>
      </c>
      <c r="Q146" s="227">
        <v>0</v>
      </c>
      <c r="R146" s="227">
        <f>Q146*H146</f>
        <v>0</v>
      </c>
      <c r="S146" s="227">
        <v>2.4</v>
      </c>
      <c r="T146" s="228">
        <f>S146*H146</f>
        <v>24</v>
      </c>
      <c r="AR146" s="229" t="s">
        <v>142</v>
      </c>
      <c r="AT146" s="229" t="s">
        <v>137</v>
      </c>
      <c r="AU146" s="229" t="s">
        <v>88</v>
      </c>
      <c r="AY146" s="132" t="s">
        <v>135</v>
      </c>
      <c r="BE146" s="230">
        <f>IF(N146="základní",J146,0)</f>
        <v>0</v>
      </c>
      <c r="BF146" s="230">
        <f>IF(N146="snížená",J146,0)</f>
        <v>0</v>
      </c>
      <c r="BG146" s="230">
        <f>IF(N146="zákl. přenesená",J146,0)</f>
        <v>0</v>
      </c>
      <c r="BH146" s="230">
        <f>IF(N146="sníž. přenesená",J146,0)</f>
        <v>0</v>
      </c>
      <c r="BI146" s="230">
        <f>IF(N146="nulová",J146,0)</f>
        <v>0</v>
      </c>
      <c r="BJ146" s="132" t="s">
        <v>86</v>
      </c>
      <c r="BK146" s="230">
        <f>ROUND(I146*H146,2)</f>
        <v>0</v>
      </c>
      <c r="BL146" s="132" t="s">
        <v>142</v>
      </c>
      <c r="BM146" s="229" t="s">
        <v>659</v>
      </c>
    </row>
    <row r="147" spans="2:65" s="209" customFormat="1" ht="22.95" customHeight="1">
      <c r="B147" s="208"/>
      <c r="D147" s="210" t="s">
        <v>78</v>
      </c>
      <c r="E147" s="217" t="s">
        <v>178</v>
      </c>
      <c r="F147" s="217" t="s">
        <v>179</v>
      </c>
      <c r="J147" s="218">
        <f>BK147</f>
        <v>0</v>
      </c>
      <c r="L147" s="208"/>
      <c r="M147" s="212"/>
      <c r="P147" s="213">
        <f>SUM(P148:P151)</f>
        <v>0</v>
      </c>
      <c r="R147" s="213">
        <f>SUM(R148:R151)</f>
        <v>0</v>
      </c>
      <c r="T147" s="214">
        <f>SUM(T148:T151)</f>
        <v>0</v>
      </c>
      <c r="AR147" s="210" t="s">
        <v>86</v>
      </c>
      <c r="AT147" s="215" t="s">
        <v>78</v>
      </c>
      <c r="AU147" s="215" t="s">
        <v>86</v>
      </c>
      <c r="AY147" s="210" t="s">
        <v>135</v>
      </c>
      <c r="BK147" s="216">
        <f>SUM(BK148:BK151)</f>
        <v>0</v>
      </c>
    </row>
    <row r="148" spans="2:65" s="143" customFormat="1" ht="49.2" customHeight="1">
      <c r="B148" s="142"/>
      <c r="C148" s="219" t="s">
        <v>172</v>
      </c>
      <c r="D148" s="219" t="s">
        <v>137</v>
      </c>
      <c r="E148" s="220" t="s">
        <v>190</v>
      </c>
      <c r="F148" s="221" t="s">
        <v>191</v>
      </c>
      <c r="G148" s="222" t="s">
        <v>183</v>
      </c>
      <c r="H148" s="223">
        <v>2091.1060000000002</v>
      </c>
      <c r="I148" s="83"/>
      <c r="J148" s="224">
        <f>ROUND(I148*H148,2)</f>
        <v>0</v>
      </c>
      <c r="K148" s="221" t="s">
        <v>141</v>
      </c>
      <c r="L148" s="142"/>
      <c r="M148" s="225" t="s">
        <v>1</v>
      </c>
      <c r="N148" s="226" t="s">
        <v>44</v>
      </c>
      <c r="P148" s="227">
        <f>O148*H148</f>
        <v>0</v>
      </c>
      <c r="Q148" s="227">
        <v>0</v>
      </c>
      <c r="R148" s="227">
        <f>Q148*H148</f>
        <v>0</v>
      </c>
      <c r="S148" s="227">
        <v>0</v>
      </c>
      <c r="T148" s="228">
        <f>S148*H148</f>
        <v>0</v>
      </c>
      <c r="AR148" s="229" t="s">
        <v>142</v>
      </c>
      <c r="AT148" s="229" t="s">
        <v>137</v>
      </c>
      <c r="AU148" s="229" t="s">
        <v>88</v>
      </c>
      <c r="AY148" s="132" t="s">
        <v>135</v>
      </c>
      <c r="BE148" s="230">
        <f>IF(N148="základní",J148,0)</f>
        <v>0</v>
      </c>
      <c r="BF148" s="230">
        <f>IF(N148="snížená",J148,0)</f>
        <v>0</v>
      </c>
      <c r="BG148" s="230">
        <f>IF(N148="zákl. přenesená",J148,0)</f>
        <v>0</v>
      </c>
      <c r="BH148" s="230">
        <f>IF(N148="sníž. přenesená",J148,0)</f>
        <v>0</v>
      </c>
      <c r="BI148" s="230">
        <f>IF(N148="nulová",J148,0)</f>
        <v>0</v>
      </c>
      <c r="BJ148" s="132" t="s">
        <v>86</v>
      </c>
      <c r="BK148" s="230">
        <f>ROUND(I148*H148,2)</f>
        <v>0</v>
      </c>
      <c r="BL148" s="132" t="s">
        <v>142</v>
      </c>
      <c r="BM148" s="229" t="s">
        <v>660</v>
      </c>
    </row>
    <row r="149" spans="2:65" s="143" customFormat="1" ht="37.950000000000003" customHeight="1">
      <c r="B149" s="142"/>
      <c r="C149" s="219" t="s">
        <v>189</v>
      </c>
      <c r="D149" s="219" t="s">
        <v>137</v>
      </c>
      <c r="E149" s="220" t="s">
        <v>181</v>
      </c>
      <c r="F149" s="221" t="s">
        <v>182</v>
      </c>
      <c r="G149" s="222" t="s">
        <v>183</v>
      </c>
      <c r="H149" s="223">
        <v>2091.1060000000002</v>
      </c>
      <c r="I149" s="83"/>
      <c r="J149" s="224">
        <f>ROUND(I149*H149,2)</f>
        <v>0</v>
      </c>
      <c r="K149" s="221" t="s">
        <v>141</v>
      </c>
      <c r="L149" s="142"/>
      <c r="M149" s="225" t="s">
        <v>1</v>
      </c>
      <c r="N149" s="226" t="s">
        <v>44</v>
      </c>
      <c r="P149" s="227">
        <f>O149*H149</f>
        <v>0</v>
      </c>
      <c r="Q149" s="227">
        <v>0</v>
      </c>
      <c r="R149" s="227">
        <f>Q149*H149</f>
        <v>0</v>
      </c>
      <c r="S149" s="227">
        <v>0</v>
      </c>
      <c r="T149" s="228">
        <f>S149*H149</f>
        <v>0</v>
      </c>
      <c r="AR149" s="229" t="s">
        <v>142</v>
      </c>
      <c r="AT149" s="229" t="s">
        <v>137</v>
      </c>
      <c r="AU149" s="229" t="s">
        <v>88</v>
      </c>
      <c r="AY149" s="132" t="s">
        <v>135</v>
      </c>
      <c r="BE149" s="230">
        <f>IF(N149="základní",J149,0)</f>
        <v>0</v>
      </c>
      <c r="BF149" s="230">
        <f>IF(N149="snížená",J149,0)</f>
        <v>0</v>
      </c>
      <c r="BG149" s="230">
        <f>IF(N149="zákl. přenesená",J149,0)</f>
        <v>0</v>
      </c>
      <c r="BH149" s="230">
        <f>IF(N149="sníž. přenesená",J149,0)</f>
        <v>0</v>
      </c>
      <c r="BI149" s="230">
        <f>IF(N149="nulová",J149,0)</f>
        <v>0</v>
      </c>
      <c r="BJ149" s="132" t="s">
        <v>86</v>
      </c>
      <c r="BK149" s="230">
        <f>ROUND(I149*H149,2)</f>
        <v>0</v>
      </c>
      <c r="BL149" s="132" t="s">
        <v>142</v>
      </c>
      <c r="BM149" s="229" t="s">
        <v>661</v>
      </c>
    </row>
    <row r="150" spans="2:65" s="143" customFormat="1" ht="49.2" customHeight="1">
      <c r="B150" s="142"/>
      <c r="C150" s="219" t="s">
        <v>197</v>
      </c>
      <c r="D150" s="219" t="s">
        <v>137</v>
      </c>
      <c r="E150" s="220" t="s">
        <v>185</v>
      </c>
      <c r="F150" s="221" t="s">
        <v>186</v>
      </c>
      <c r="G150" s="222" t="s">
        <v>183</v>
      </c>
      <c r="H150" s="223">
        <v>10455.530000000001</v>
      </c>
      <c r="I150" s="83"/>
      <c r="J150" s="224">
        <f>ROUND(I150*H150,2)</f>
        <v>0</v>
      </c>
      <c r="K150" s="221" t="s">
        <v>141</v>
      </c>
      <c r="L150" s="142"/>
      <c r="M150" s="225" t="s">
        <v>1</v>
      </c>
      <c r="N150" s="226" t="s">
        <v>44</v>
      </c>
      <c r="P150" s="227">
        <f>O150*H150</f>
        <v>0</v>
      </c>
      <c r="Q150" s="227">
        <v>0</v>
      </c>
      <c r="R150" s="227">
        <f>Q150*H150</f>
        <v>0</v>
      </c>
      <c r="S150" s="227">
        <v>0</v>
      </c>
      <c r="T150" s="228">
        <f>S150*H150</f>
        <v>0</v>
      </c>
      <c r="AR150" s="229" t="s">
        <v>142</v>
      </c>
      <c r="AT150" s="229" t="s">
        <v>137</v>
      </c>
      <c r="AU150" s="229" t="s">
        <v>88</v>
      </c>
      <c r="AY150" s="132" t="s">
        <v>135</v>
      </c>
      <c r="BE150" s="230">
        <f>IF(N150="základní",J150,0)</f>
        <v>0</v>
      </c>
      <c r="BF150" s="230">
        <f>IF(N150="snížená",J150,0)</f>
        <v>0</v>
      </c>
      <c r="BG150" s="230">
        <f>IF(N150="zákl. přenesená",J150,0)</f>
        <v>0</v>
      </c>
      <c r="BH150" s="230">
        <f>IF(N150="sníž. přenesená",J150,0)</f>
        <v>0</v>
      </c>
      <c r="BI150" s="230">
        <f>IF(N150="nulová",J150,0)</f>
        <v>0</v>
      </c>
      <c r="BJ150" s="132" t="s">
        <v>86</v>
      </c>
      <c r="BK150" s="230">
        <f>ROUND(I150*H150,2)</f>
        <v>0</v>
      </c>
      <c r="BL150" s="132" t="s">
        <v>142</v>
      </c>
      <c r="BM150" s="229" t="s">
        <v>662</v>
      </c>
    </row>
    <row r="151" spans="2:65" s="239" customFormat="1">
      <c r="B151" s="238"/>
      <c r="D151" s="233" t="s">
        <v>144</v>
      </c>
      <c r="F151" s="241" t="s">
        <v>663</v>
      </c>
      <c r="H151" s="242">
        <v>10455.530000000001</v>
      </c>
      <c r="L151" s="238"/>
      <c r="M151" s="243"/>
      <c r="T151" s="244"/>
      <c r="AT151" s="240" t="s">
        <v>144</v>
      </c>
      <c r="AU151" s="240" t="s">
        <v>88</v>
      </c>
      <c r="AV151" s="239" t="s">
        <v>88</v>
      </c>
      <c r="AW151" s="239" t="s">
        <v>4</v>
      </c>
      <c r="AX151" s="239" t="s">
        <v>86</v>
      </c>
      <c r="AY151" s="240" t="s">
        <v>135</v>
      </c>
    </row>
    <row r="152" spans="2:65" s="209" customFormat="1" ht="25.95" customHeight="1">
      <c r="B152" s="208"/>
      <c r="D152" s="210" t="s">
        <v>78</v>
      </c>
      <c r="E152" s="211" t="s">
        <v>193</v>
      </c>
      <c r="F152" s="211" t="s">
        <v>194</v>
      </c>
      <c r="J152" s="191">
        <f>BK152</f>
        <v>0</v>
      </c>
      <c r="L152" s="208"/>
      <c r="M152" s="212"/>
      <c r="P152" s="213">
        <f>P153</f>
        <v>0</v>
      </c>
      <c r="R152" s="213">
        <f>R153</f>
        <v>0</v>
      </c>
      <c r="T152" s="214">
        <f>T153</f>
        <v>1.52</v>
      </c>
      <c r="AR152" s="210" t="s">
        <v>88</v>
      </c>
      <c r="AT152" s="215" t="s">
        <v>78</v>
      </c>
      <c r="AU152" s="215" t="s">
        <v>79</v>
      </c>
      <c r="AY152" s="210" t="s">
        <v>135</v>
      </c>
      <c r="BK152" s="216">
        <f>BK153</f>
        <v>0</v>
      </c>
    </row>
    <row r="153" spans="2:65" s="209" customFormat="1" ht="22.95" customHeight="1">
      <c r="B153" s="208"/>
      <c r="D153" s="210" t="s">
        <v>78</v>
      </c>
      <c r="E153" s="217" t="s">
        <v>195</v>
      </c>
      <c r="F153" s="217" t="s">
        <v>196</v>
      </c>
      <c r="J153" s="218">
        <f>BK153</f>
        <v>0</v>
      </c>
      <c r="L153" s="208"/>
      <c r="M153" s="212"/>
      <c r="P153" s="213">
        <f>P154</f>
        <v>0</v>
      </c>
      <c r="R153" s="213">
        <f>R154</f>
        <v>0</v>
      </c>
      <c r="T153" s="214">
        <f>T154</f>
        <v>1.52</v>
      </c>
      <c r="AR153" s="210" t="s">
        <v>88</v>
      </c>
      <c r="AT153" s="215" t="s">
        <v>78</v>
      </c>
      <c r="AU153" s="215" t="s">
        <v>86</v>
      </c>
      <c r="AY153" s="210" t="s">
        <v>135</v>
      </c>
      <c r="BK153" s="216">
        <f>BK154</f>
        <v>0</v>
      </c>
    </row>
    <row r="154" spans="2:65" s="143" customFormat="1" ht="33" customHeight="1">
      <c r="B154" s="142"/>
      <c r="C154" s="219" t="s">
        <v>293</v>
      </c>
      <c r="D154" s="219" t="s">
        <v>137</v>
      </c>
      <c r="E154" s="220" t="s">
        <v>198</v>
      </c>
      <c r="F154" s="221" t="s">
        <v>199</v>
      </c>
      <c r="G154" s="222" t="s">
        <v>157</v>
      </c>
      <c r="H154" s="223">
        <v>95</v>
      </c>
      <c r="I154" s="83"/>
      <c r="J154" s="224">
        <f>ROUND(I154*H154,2)</f>
        <v>0</v>
      </c>
      <c r="K154" s="221" t="s">
        <v>141</v>
      </c>
      <c r="L154" s="142"/>
      <c r="M154" s="225" t="s">
        <v>1</v>
      </c>
      <c r="N154" s="226" t="s">
        <v>44</v>
      </c>
      <c r="P154" s="227">
        <f>O154*H154</f>
        <v>0</v>
      </c>
      <c r="Q154" s="227">
        <v>0</v>
      </c>
      <c r="R154" s="227">
        <f>Q154*H154</f>
        <v>0</v>
      </c>
      <c r="S154" s="227">
        <v>1.6E-2</v>
      </c>
      <c r="T154" s="228">
        <f>S154*H154</f>
        <v>1.52</v>
      </c>
      <c r="AR154" s="229" t="s">
        <v>200</v>
      </c>
      <c r="AT154" s="229" t="s">
        <v>137</v>
      </c>
      <c r="AU154" s="229" t="s">
        <v>88</v>
      </c>
      <c r="AY154" s="132" t="s">
        <v>135</v>
      </c>
      <c r="BE154" s="230">
        <f>IF(N154="základní",J154,0)</f>
        <v>0</v>
      </c>
      <c r="BF154" s="230">
        <f>IF(N154="snížená",J154,0)</f>
        <v>0</v>
      </c>
      <c r="BG154" s="230">
        <f>IF(N154="zákl. přenesená",J154,0)</f>
        <v>0</v>
      </c>
      <c r="BH154" s="230">
        <f>IF(N154="sníž. přenesená",J154,0)</f>
        <v>0</v>
      </c>
      <c r="BI154" s="230">
        <f>IF(N154="nulová",J154,0)</f>
        <v>0</v>
      </c>
      <c r="BJ154" s="132" t="s">
        <v>86</v>
      </c>
      <c r="BK154" s="230">
        <f>ROUND(I154*H154,2)</f>
        <v>0</v>
      </c>
      <c r="BL154" s="132" t="s">
        <v>200</v>
      </c>
      <c r="BM154" s="229" t="s">
        <v>664</v>
      </c>
    </row>
    <row r="155" spans="2:65" s="143" customFormat="1" ht="49.95" customHeight="1">
      <c r="B155" s="142"/>
      <c r="E155" s="211" t="s">
        <v>202</v>
      </c>
      <c r="F155" s="211" t="s">
        <v>203</v>
      </c>
      <c r="J155" s="191">
        <f t="shared" ref="J155:J160" si="0">BK155</f>
        <v>0</v>
      </c>
      <c r="L155" s="142"/>
      <c r="M155" s="252"/>
      <c r="T155" s="253"/>
      <c r="AT155" s="132" t="s">
        <v>78</v>
      </c>
      <c r="AU155" s="132" t="s">
        <v>79</v>
      </c>
      <c r="AY155" s="132" t="s">
        <v>204</v>
      </c>
      <c r="BK155" s="230">
        <f>SUM(BK156:BK160)</f>
        <v>0</v>
      </c>
    </row>
    <row r="156" spans="2:65" s="143" customFormat="1" ht="16.350000000000001" customHeight="1">
      <c r="B156" s="142"/>
      <c r="C156" s="93" t="s">
        <v>1</v>
      </c>
      <c r="D156" s="93" t="s">
        <v>137</v>
      </c>
      <c r="E156" s="94" t="s">
        <v>1</v>
      </c>
      <c r="F156" s="95" t="s">
        <v>1</v>
      </c>
      <c r="G156" s="96" t="s">
        <v>1</v>
      </c>
      <c r="H156" s="97"/>
      <c r="I156" s="98"/>
      <c r="J156" s="255">
        <f t="shared" si="0"/>
        <v>0</v>
      </c>
      <c r="K156" s="256"/>
      <c r="L156" s="142"/>
      <c r="M156" s="257" t="s">
        <v>1</v>
      </c>
      <c r="N156" s="258" t="s">
        <v>44</v>
      </c>
      <c r="T156" s="253"/>
      <c r="AT156" s="132" t="s">
        <v>204</v>
      </c>
      <c r="AU156" s="132" t="s">
        <v>86</v>
      </c>
      <c r="AY156" s="132" t="s">
        <v>204</v>
      </c>
      <c r="BE156" s="230">
        <f>IF(N156="základní",J156,0)</f>
        <v>0</v>
      </c>
      <c r="BF156" s="230">
        <f>IF(N156="snížená",J156,0)</f>
        <v>0</v>
      </c>
      <c r="BG156" s="230">
        <f>IF(N156="zákl. přenesená",J156,0)</f>
        <v>0</v>
      </c>
      <c r="BH156" s="230">
        <f>IF(N156="sníž. přenesená",J156,0)</f>
        <v>0</v>
      </c>
      <c r="BI156" s="230">
        <f>IF(N156="nulová",J156,0)</f>
        <v>0</v>
      </c>
      <c r="BJ156" s="132" t="s">
        <v>86</v>
      </c>
      <c r="BK156" s="230">
        <f>I156*H156</f>
        <v>0</v>
      </c>
    </row>
    <row r="157" spans="2:65" s="143" customFormat="1" ht="16.350000000000001" customHeight="1">
      <c r="B157" s="142"/>
      <c r="C157" s="93" t="s">
        <v>1</v>
      </c>
      <c r="D157" s="93" t="s">
        <v>137</v>
      </c>
      <c r="E157" s="94" t="s">
        <v>1</v>
      </c>
      <c r="F157" s="95" t="s">
        <v>1</v>
      </c>
      <c r="G157" s="96" t="s">
        <v>1</v>
      </c>
      <c r="H157" s="97"/>
      <c r="I157" s="98"/>
      <c r="J157" s="255">
        <f t="shared" si="0"/>
        <v>0</v>
      </c>
      <c r="K157" s="256"/>
      <c r="L157" s="142"/>
      <c r="M157" s="257" t="s">
        <v>1</v>
      </c>
      <c r="N157" s="258" t="s">
        <v>44</v>
      </c>
      <c r="T157" s="253"/>
      <c r="AT157" s="132" t="s">
        <v>204</v>
      </c>
      <c r="AU157" s="132" t="s">
        <v>86</v>
      </c>
      <c r="AY157" s="132" t="s">
        <v>204</v>
      </c>
      <c r="BE157" s="230">
        <f>IF(N157="základní",J157,0)</f>
        <v>0</v>
      </c>
      <c r="BF157" s="230">
        <f>IF(N157="snížená",J157,0)</f>
        <v>0</v>
      </c>
      <c r="BG157" s="230">
        <f>IF(N157="zákl. přenesená",J157,0)</f>
        <v>0</v>
      </c>
      <c r="BH157" s="230">
        <f>IF(N157="sníž. přenesená",J157,0)</f>
        <v>0</v>
      </c>
      <c r="BI157" s="230">
        <f>IF(N157="nulová",J157,0)</f>
        <v>0</v>
      </c>
      <c r="BJ157" s="132" t="s">
        <v>86</v>
      </c>
      <c r="BK157" s="230">
        <f>I157*H157</f>
        <v>0</v>
      </c>
    </row>
    <row r="158" spans="2:65" s="143" customFormat="1" ht="16.350000000000001" customHeight="1">
      <c r="B158" s="142"/>
      <c r="C158" s="93" t="s">
        <v>1</v>
      </c>
      <c r="D158" s="93" t="s">
        <v>137</v>
      </c>
      <c r="E158" s="94" t="s">
        <v>1</v>
      </c>
      <c r="F158" s="95" t="s">
        <v>1</v>
      </c>
      <c r="G158" s="96" t="s">
        <v>1</v>
      </c>
      <c r="H158" s="97"/>
      <c r="I158" s="98"/>
      <c r="J158" s="255">
        <f t="shared" si="0"/>
        <v>0</v>
      </c>
      <c r="K158" s="256"/>
      <c r="L158" s="142"/>
      <c r="M158" s="257" t="s">
        <v>1</v>
      </c>
      <c r="N158" s="258" t="s">
        <v>44</v>
      </c>
      <c r="T158" s="253"/>
      <c r="AT158" s="132" t="s">
        <v>204</v>
      </c>
      <c r="AU158" s="132" t="s">
        <v>86</v>
      </c>
      <c r="AY158" s="132" t="s">
        <v>204</v>
      </c>
      <c r="BE158" s="230">
        <f>IF(N158="základní",J158,0)</f>
        <v>0</v>
      </c>
      <c r="BF158" s="230">
        <f>IF(N158="snížená",J158,0)</f>
        <v>0</v>
      </c>
      <c r="BG158" s="230">
        <f>IF(N158="zákl. přenesená",J158,0)</f>
        <v>0</v>
      </c>
      <c r="BH158" s="230">
        <f>IF(N158="sníž. přenesená",J158,0)</f>
        <v>0</v>
      </c>
      <c r="BI158" s="230">
        <f>IF(N158="nulová",J158,0)</f>
        <v>0</v>
      </c>
      <c r="BJ158" s="132" t="s">
        <v>86</v>
      </c>
      <c r="BK158" s="230">
        <f>I158*H158</f>
        <v>0</v>
      </c>
    </row>
    <row r="159" spans="2:65" s="143" customFormat="1" ht="16.350000000000001" customHeight="1">
      <c r="B159" s="142"/>
      <c r="C159" s="93" t="s">
        <v>1</v>
      </c>
      <c r="D159" s="93" t="s">
        <v>137</v>
      </c>
      <c r="E159" s="94" t="s">
        <v>1</v>
      </c>
      <c r="F159" s="95" t="s">
        <v>1</v>
      </c>
      <c r="G159" s="96" t="s">
        <v>1</v>
      </c>
      <c r="H159" s="97"/>
      <c r="I159" s="98"/>
      <c r="J159" s="255">
        <f t="shared" si="0"/>
        <v>0</v>
      </c>
      <c r="K159" s="256"/>
      <c r="L159" s="142"/>
      <c r="M159" s="257" t="s">
        <v>1</v>
      </c>
      <c r="N159" s="258" t="s">
        <v>44</v>
      </c>
      <c r="T159" s="253"/>
      <c r="AT159" s="132" t="s">
        <v>204</v>
      </c>
      <c r="AU159" s="132" t="s">
        <v>86</v>
      </c>
      <c r="AY159" s="132" t="s">
        <v>204</v>
      </c>
      <c r="BE159" s="230">
        <f>IF(N159="základní",J159,0)</f>
        <v>0</v>
      </c>
      <c r="BF159" s="230">
        <f>IF(N159="snížená",J159,0)</f>
        <v>0</v>
      </c>
      <c r="BG159" s="230">
        <f>IF(N159="zákl. přenesená",J159,0)</f>
        <v>0</v>
      </c>
      <c r="BH159" s="230">
        <f>IF(N159="sníž. přenesená",J159,0)</f>
        <v>0</v>
      </c>
      <c r="BI159" s="230">
        <f>IF(N159="nulová",J159,0)</f>
        <v>0</v>
      </c>
      <c r="BJ159" s="132" t="s">
        <v>86</v>
      </c>
      <c r="BK159" s="230">
        <f>I159*H159</f>
        <v>0</v>
      </c>
    </row>
    <row r="160" spans="2:65" s="143" customFormat="1" ht="16.350000000000001" customHeight="1">
      <c r="B160" s="142"/>
      <c r="C160" s="93" t="s">
        <v>1</v>
      </c>
      <c r="D160" s="93" t="s">
        <v>137</v>
      </c>
      <c r="E160" s="94" t="s">
        <v>1</v>
      </c>
      <c r="F160" s="95" t="s">
        <v>1</v>
      </c>
      <c r="G160" s="96" t="s">
        <v>1</v>
      </c>
      <c r="H160" s="97"/>
      <c r="I160" s="98"/>
      <c r="J160" s="255">
        <f t="shared" si="0"/>
        <v>0</v>
      </c>
      <c r="K160" s="256"/>
      <c r="L160" s="142"/>
      <c r="M160" s="257" t="s">
        <v>1</v>
      </c>
      <c r="N160" s="258" t="s">
        <v>44</v>
      </c>
      <c r="O160" s="259"/>
      <c r="P160" s="259"/>
      <c r="Q160" s="259"/>
      <c r="R160" s="259"/>
      <c r="S160" s="259"/>
      <c r="T160" s="260"/>
      <c r="AT160" s="132" t="s">
        <v>204</v>
      </c>
      <c r="AU160" s="132" t="s">
        <v>86</v>
      </c>
      <c r="AY160" s="132" t="s">
        <v>204</v>
      </c>
      <c r="BE160" s="230">
        <f>IF(N160="základní",J160,0)</f>
        <v>0</v>
      </c>
      <c r="BF160" s="230">
        <f>IF(N160="snížená",J160,0)</f>
        <v>0</v>
      </c>
      <c r="BG160" s="230">
        <f>IF(N160="zákl. přenesená",J160,0)</f>
        <v>0</v>
      </c>
      <c r="BH160" s="230">
        <f>IF(N160="sníž. přenesená",J160,0)</f>
        <v>0</v>
      </c>
      <c r="BI160" s="230">
        <f>IF(N160="nulová",J160,0)</f>
        <v>0</v>
      </c>
      <c r="BJ160" s="132" t="s">
        <v>86</v>
      </c>
      <c r="BK160" s="230">
        <f>I160*H160</f>
        <v>0</v>
      </c>
    </row>
    <row r="161" spans="2:12" s="143" customFormat="1" ht="6.9" customHeight="1">
      <c r="B161" s="172"/>
      <c r="C161" s="173"/>
      <c r="D161" s="173"/>
      <c r="E161" s="173"/>
      <c r="F161" s="173"/>
      <c r="G161" s="173"/>
      <c r="H161" s="173"/>
      <c r="I161" s="173"/>
      <c r="J161" s="173"/>
      <c r="K161" s="173"/>
      <c r="L161" s="142"/>
    </row>
  </sheetData>
  <sheetProtection algorithmName="SHA-512" hashValue="FOTjgKxlnqwBmXcF0jZ19/uPEhqXP9G3fBnI4LYKHuOWDUg+6j5Q2E83GrbZmEfy67p81KVcunb4un0KK9OiEw==" saltValue="b/l7IOeJqASfnAllh+Eqnw==" spinCount="100000" sheet="1" formatCells="0" formatColumns="0" formatRows="0" insertColumns="0" insertRows="0" insertHyperlinks="0" deleteColumns="0" deleteRows="0" sort="0" autoFilter="0" pivotTables="0"/>
  <autoFilter ref="C127:K160" xr:uid="{00000000-0009-0000-0000-000003000000}"/>
  <mergeCells count="12">
    <mergeCell ref="E120:H120"/>
    <mergeCell ref="L2:V2"/>
    <mergeCell ref="E87:H87"/>
    <mergeCell ref="E89:H89"/>
    <mergeCell ref="E116:H116"/>
    <mergeCell ref="E118:H118"/>
    <mergeCell ref="E9:H9"/>
    <mergeCell ref="E11:H11"/>
    <mergeCell ref="E20:H20"/>
    <mergeCell ref="E29:H29"/>
    <mergeCell ref="E7:I7"/>
    <mergeCell ref="E85:I85"/>
  </mergeCells>
  <dataValidations count="2">
    <dataValidation type="list" allowBlank="1" showInputMessage="1" showErrorMessage="1" error="Povoleny jsou hodnoty K, M." sqref="D156:D161" xr:uid="{00000000-0002-0000-0300-000000000000}">
      <formula1>"K, M"</formula1>
    </dataValidation>
    <dataValidation type="list" allowBlank="1" showInputMessage="1" showErrorMessage="1" error="Povoleny jsou hodnoty základní, snížená, zákl. přenesená, sníž. přenesená, nulová." sqref="N156:N161" xr:uid="{00000000-0002-0000-0300-000001000000}">
      <formula1>"základní, snížená, zákl. přenesená, sníž. přenesená, nulová"</formula1>
    </dataValidation>
  </dataValidations>
  <pageMargins left="0.39370078740157483" right="0.39370078740157483" top="0.39370078740157483" bottom="0.39370078740157483" header="0" footer="0"/>
  <pageSetup paperSize="9" scale="77" fitToHeight="100" orientation="portrait"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5">
    <pageSetUpPr fitToPage="1"/>
  </sheetPr>
  <dimension ref="B2:BM366"/>
  <sheetViews>
    <sheetView showGridLines="0" tabSelected="1" topLeftCell="E130" zoomScale="130" zoomScaleNormal="130" workbookViewId="0">
      <selection activeCell="V145" sqref="V145"/>
    </sheetView>
  </sheetViews>
  <sheetFormatPr defaultRowHeight="10.199999999999999"/>
  <cols>
    <col min="1" max="1" width="8.28515625" style="130" customWidth="1"/>
    <col min="2" max="2" width="1.140625" style="130" customWidth="1"/>
    <col min="3" max="3" width="4.140625" style="130" customWidth="1"/>
    <col min="4" max="4" width="4.28515625" style="130" customWidth="1"/>
    <col min="5" max="5" width="17.140625" style="130" customWidth="1"/>
    <col min="6" max="6" width="50.85546875" style="130" customWidth="1"/>
    <col min="7" max="7" width="7.42578125" style="130" customWidth="1"/>
    <col min="8" max="8" width="14" style="130" customWidth="1"/>
    <col min="9" max="9" width="15.85546875" style="130" customWidth="1"/>
    <col min="10" max="11" width="22.28515625" style="130" customWidth="1"/>
    <col min="12" max="12" width="9.28515625" style="130" customWidth="1"/>
    <col min="13" max="13" width="10.85546875" style="130" hidden="1" customWidth="1"/>
    <col min="14" max="14" width="9.28515625" style="130" hidden="1"/>
    <col min="15" max="20" width="14.140625" style="130" hidden="1" customWidth="1"/>
    <col min="21" max="21" width="16.28515625" style="130" hidden="1" customWidth="1"/>
    <col min="22" max="22" width="12.28515625" style="130" customWidth="1"/>
    <col min="23" max="23" width="16.28515625" style="130" customWidth="1"/>
    <col min="24" max="24" width="12.28515625" style="130" customWidth="1"/>
    <col min="25" max="25" width="15" style="130" customWidth="1"/>
    <col min="26" max="26" width="11" style="130" customWidth="1"/>
    <col min="27" max="27" width="15" style="130" customWidth="1"/>
    <col min="28" max="28" width="16.28515625" style="130" customWidth="1"/>
    <col min="29" max="29" width="11" style="130" customWidth="1"/>
    <col min="30" max="30" width="15" style="130" customWidth="1"/>
    <col min="31" max="31" width="16.28515625" style="130" customWidth="1"/>
    <col min="32" max="43" width="9.140625" style="130"/>
    <col min="44" max="65" width="9.28515625" style="130" hidden="1"/>
    <col min="66" max="16384" width="9.140625" style="130"/>
  </cols>
  <sheetData>
    <row r="2" spans="2:56" ht="36.9" customHeight="1">
      <c r="L2" s="131"/>
      <c r="M2" s="131"/>
      <c r="N2" s="131"/>
      <c r="O2" s="131"/>
      <c r="P2" s="131"/>
      <c r="Q2" s="131"/>
      <c r="R2" s="131"/>
      <c r="S2" s="131"/>
      <c r="T2" s="131"/>
      <c r="U2" s="131"/>
      <c r="V2" s="131"/>
      <c r="AT2" s="132" t="s">
        <v>98</v>
      </c>
      <c r="AZ2" s="351" t="s">
        <v>219</v>
      </c>
      <c r="BA2" s="351" t="s">
        <v>1</v>
      </c>
      <c r="BB2" s="351" t="s">
        <v>1</v>
      </c>
      <c r="BC2" s="351" t="s">
        <v>665</v>
      </c>
      <c r="BD2" s="351" t="s">
        <v>88</v>
      </c>
    </row>
    <row r="3" spans="2:56" ht="6.9" customHeight="1">
      <c r="B3" s="133"/>
      <c r="C3" s="134"/>
      <c r="D3" s="134"/>
      <c r="E3" s="134"/>
      <c r="F3" s="134"/>
      <c r="G3" s="134"/>
      <c r="H3" s="134"/>
      <c r="I3" s="134"/>
      <c r="J3" s="134"/>
      <c r="K3" s="134"/>
      <c r="L3" s="135"/>
      <c r="AT3" s="132" t="s">
        <v>88</v>
      </c>
      <c r="AZ3" s="351" t="s">
        <v>209</v>
      </c>
      <c r="BA3" s="351" t="s">
        <v>1</v>
      </c>
      <c r="BB3" s="351" t="s">
        <v>1</v>
      </c>
      <c r="BC3" s="351" t="s">
        <v>665</v>
      </c>
      <c r="BD3" s="351" t="s">
        <v>88</v>
      </c>
    </row>
    <row r="4" spans="2:56" ht="24.9" customHeight="1">
      <c r="B4" s="135"/>
      <c r="D4" s="136" t="s">
        <v>102</v>
      </c>
      <c r="L4" s="135"/>
      <c r="M4" s="137" t="s">
        <v>10</v>
      </c>
      <c r="AT4" s="132" t="s">
        <v>4</v>
      </c>
      <c r="AZ4" s="351" t="s">
        <v>211</v>
      </c>
      <c r="BA4" s="351" t="s">
        <v>1</v>
      </c>
      <c r="BB4" s="351" t="s">
        <v>1</v>
      </c>
      <c r="BC4" s="351" t="s">
        <v>666</v>
      </c>
      <c r="BD4" s="351" t="s">
        <v>88</v>
      </c>
    </row>
    <row r="5" spans="2:56" ht="6.9" customHeight="1">
      <c r="B5" s="135"/>
      <c r="L5" s="135"/>
      <c r="AZ5" s="351" t="s">
        <v>220</v>
      </c>
      <c r="BA5" s="351" t="s">
        <v>221</v>
      </c>
      <c r="BB5" s="351" t="s">
        <v>163</v>
      </c>
      <c r="BC5" s="351" t="s">
        <v>667</v>
      </c>
      <c r="BD5" s="351" t="s">
        <v>88</v>
      </c>
    </row>
    <row r="6" spans="2:56" ht="12" customHeight="1">
      <c r="B6" s="135"/>
      <c r="D6" s="138" t="s">
        <v>16</v>
      </c>
      <c r="L6" s="135"/>
      <c r="AZ6" s="351" t="s">
        <v>228</v>
      </c>
      <c r="BA6" s="351" t="s">
        <v>1</v>
      </c>
      <c r="BB6" s="351" t="s">
        <v>1</v>
      </c>
      <c r="BC6" s="351" t="s">
        <v>668</v>
      </c>
      <c r="BD6" s="351" t="s">
        <v>88</v>
      </c>
    </row>
    <row r="7" spans="2:56" ht="26.25" customHeight="1">
      <c r="B7" s="135"/>
      <c r="E7" s="352" t="str">
        <f>'Rekapitulace stavby'!K6</f>
        <v>Modernizace tramvajové tratě Vídeňská, úsek Moravanské lány po smyčku Modřice</v>
      </c>
      <c r="F7" s="353"/>
      <c r="G7" s="353"/>
      <c r="H7" s="353"/>
      <c r="I7" s="354"/>
      <c r="L7" s="135"/>
      <c r="AZ7" s="351" t="s">
        <v>217</v>
      </c>
      <c r="BA7" s="351" t="s">
        <v>1</v>
      </c>
      <c r="BB7" s="351" t="s">
        <v>1</v>
      </c>
      <c r="BC7" s="351" t="s">
        <v>669</v>
      </c>
      <c r="BD7" s="351" t="s">
        <v>88</v>
      </c>
    </row>
    <row r="8" spans="2:56" ht="12" customHeight="1">
      <c r="B8" s="135"/>
      <c r="D8" s="138" t="s">
        <v>103</v>
      </c>
      <c r="L8" s="135"/>
      <c r="AZ8" s="351" t="s">
        <v>226</v>
      </c>
      <c r="BA8" s="351" t="s">
        <v>1</v>
      </c>
      <c r="BB8" s="351" t="s">
        <v>1</v>
      </c>
      <c r="BC8" s="351" t="s">
        <v>418</v>
      </c>
      <c r="BD8" s="351" t="s">
        <v>88</v>
      </c>
    </row>
    <row r="9" spans="2:56" s="143" customFormat="1" ht="16.5" customHeight="1">
      <c r="B9" s="142"/>
      <c r="E9" s="144" t="s">
        <v>953</v>
      </c>
      <c r="F9" s="145"/>
      <c r="G9" s="145"/>
      <c r="H9" s="145"/>
      <c r="L9" s="142"/>
      <c r="AZ9" s="351" t="s">
        <v>230</v>
      </c>
      <c r="BA9" s="351" t="s">
        <v>1</v>
      </c>
      <c r="BB9" s="351" t="s">
        <v>1</v>
      </c>
      <c r="BC9" s="351" t="s">
        <v>670</v>
      </c>
      <c r="BD9" s="351" t="s">
        <v>88</v>
      </c>
    </row>
    <row r="10" spans="2:56" s="143" customFormat="1" ht="12" customHeight="1">
      <c r="B10" s="142"/>
      <c r="D10" s="138" t="s">
        <v>105</v>
      </c>
      <c r="L10" s="142"/>
      <c r="AZ10" s="351" t="s">
        <v>213</v>
      </c>
      <c r="BA10" s="351" t="s">
        <v>1</v>
      </c>
      <c r="BB10" s="351" t="s">
        <v>1</v>
      </c>
      <c r="BC10" s="351" t="s">
        <v>671</v>
      </c>
      <c r="BD10" s="351" t="s">
        <v>88</v>
      </c>
    </row>
    <row r="11" spans="2:56" s="143" customFormat="1" ht="16.5" customHeight="1">
      <c r="B11" s="142"/>
      <c r="E11" s="139" t="s">
        <v>672</v>
      </c>
      <c r="F11" s="146"/>
      <c r="G11" s="146"/>
      <c r="H11" s="146"/>
      <c r="L11" s="142"/>
      <c r="AZ11" s="351" t="s">
        <v>215</v>
      </c>
      <c r="BA11" s="351" t="s">
        <v>1</v>
      </c>
      <c r="BB11" s="351" t="s">
        <v>1</v>
      </c>
      <c r="BC11" s="351" t="s">
        <v>509</v>
      </c>
      <c r="BD11" s="351" t="s">
        <v>88</v>
      </c>
    </row>
    <row r="12" spans="2:56" s="143" customFormat="1">
      <c r="B12" s="142"/>
      <c r="L12" s="142"/>
      <c r="AZ12" s="351" t="s">
        <v>673</v>
      </c>
      <c r="BA12" s="351" t="s">
        <v>1</v>
      </c>
      <c r="BB12" s="351" t="s">
        <v>1</v>
      </c>
      <c r="BC12" s="351" t="s">
        <v>674</v>
      </c>
      <c r="BD12" s="351" t="s">
        <v>88</v>
      </c>
    </row>
    <row r="13" spans="2:56" s="143" customFormat="1" ht="12" customHeight="1">
      <c r="B13" s="142"/>
      <c r="D13" s="138" t="s">
        <v>18</v>
      </c>
      <c r="F13" s="147" t="s">
        <v>1</v>
      </c>
      <c r="I13" s="138" t="s">
        <v>19</v>
      </c>
      <c r="J13" s="147" t="s">
        <v>1</v>
      </c>
      <c r="L13" s="142"/>
      <c r="AZ13" s="351" t="s">
        <v>675</v>
      </c>
      <c r="BA13" s="351" t="s">
        <v>1</v>
      </c>
      <c r="BB13" s="351" t="s">
        <v>1</v>
      </c>
      <c r="BC13" s="351" t="s">
        <v>676</v>
      </c>
      <c r="BD13" s="351" t="s">
        <v>88</v>
      </c>
    </row>
    <row r="14" spans="2:56" s="143" customFormat="1" ht="12" customHeight="1">
      <c r="B14" s="142"/>
      <c r="D14" s="138" t="s">
        <v>20</v>
      </c>
      <c r="F14" s="147" t="s">
        <v>21</v>
      </c>
      <c r="I14" s="138" t="s">
        <v>22</v>
      </c>
      <c r="J14" s="148" t="str">
        <f>'Rekapitulace stavby'!AN8</f>
        <v>19. 10. 2023</v>
      </c>
      <c r="L14" s="142"/>
      <c r="AZ14" s="351" t="s">
        <v>207</v>
      </c>
      <c r="BA14" s="351" t="s">
        <v>1</v>
      </c>
      <c r="BB14" s="351" t="s">
        <v>1</v>
      </c>
      <c r="BC14" s="351" t="s">
        <v>677</v>
      </c>
      <c r="BD14" s="351" t="s">
        <v>88</v>
      </c>
    </row>
    <row r="15" spans="2:56" s="143" customFormat="1" ht="10.95" customHeight="1">
      <c r="B15" s="142"/>
      <c r="L15" s="142"/>
    </row>
    <row r="16" spans="2:56" s="143" customFormat="1" ht="12" customHeight="1">
      <c r="B16" s="142"/>
      <c r="D16" s="138" t="s">
        <v>24</v>
      </c>
      <c r="I16" s="138" t="s">
        <v>25</v>
      </c>
      <c r="J16" s="147" t="s">
        <v>26</v>
      </c>
      <c r="L16" s="142"/>
    </row>
    <row r="17" spans="2:12" s="143" customFormat="1" ht="18" customHeight="1">
      <c r="B17" s="142"/>
      <c r="E17" s="147" t="s">
        <v>27</v>
      </c>
      <c r="I17" s="138" t="s">
        <v>28</v>
      </c>
      <c r="J17" s="147" t="s">
        <v>29</v>
      </c>
      <c r="L17" s="142"/>
    </row>
    <row r="18" spans="2:12" s="143" customFormat="1" ht="6.9" customHeight="1">
      <c r="B18" s="142"/>
      <c r="L18" s="142"/>
    </row>
    <row r="19" spans="2:12" s="143" customFormat="1" ht="12" customHeight="1">
      <c r="B19" s="142"/>
      <c r="D19" s="138" t="s">
        <v>30</v>
      </c>
      <c r="I19" s="138" t="s">
        <v>25</v>
      </c>
      <c r="J19" s="15" t="str">
        <f>'Rekapitulace stavby'!AN13</f>
        <v>Vyplň údaj</v>
      </c>
      <c r="L19" s="142"/>
    </row>
    <row r="20" spans="2:12" s="143" customFormat="1" ht="18" customHeight="1">
      <c r="B20" s="142"/>
      <c r="E20" s="125" t="str">
        <f>'Rekapitulace stavby'!E14</f>
        <v>Vyplň údaj</v>
      </c>
      <c r="F20" s="261"/>
      <c r="G20" s="261"/>
      <c r="H20" s="261"/>
      <c r="I20" s="138" t="s">
        <v>28</v>
      </c>
      <c r="J20" s="15" t="str">
        <f>'Rekapitulace stavby'!AN14</f>
        <v>Vyplň údaj</v>
      </c>
      <c r="L20" s="142"/>
    </row>
    <row r="21" spans="2:12" s="143" customFormat="1" ht="6.9" customHeight="1">
      <c r="B21" s="142"/>
      <c r="L21" s="142"/>
    </row>
    <row r="22" spans="2:12" s="143" customFormat="1" ht="12" customHeight="1">
      <c r="B22" s="142"/>
      <c r="D22" s="138" t="s">
        <v>32</v>
      </c>
      <c r="I22" s="138" t="s">
        <v>25</v>
      </c>
      <c r="J22" s="147">
        <v>26957914</v>
      </c>
      <c r="L22" s="142"/>
    </row>
    <row r="23" spans="2:12" s="143" customFormat="1" ht="18" customHeight="1">
      <c r="B23" s="142"/>
      <c r="E23" s="147" t="s">
        <v>947</v>
      </c>
      <c r="I23" s="138" t="s">
        <v>28</v>
      </c>
      <c r="J23" s="147" t="s">
        <v>946</v>
      </c>
      <c r="L23" s="142"/>
    </row>
    <row r="24" spans="2:12" s="143" customFormat="1" ht="6.9" customHeight="1">
      <c r="B24" s="142"/>
      <c r="L24" s="142"/>
    </row>
    <row r="25" spans="2:12" s="143" customFormat="1" ht="12" customHeight="1">
      <c r="B25" s="142"/>
      <c r="D25" s="138" t="s">
        <v>37</v>
      </c>
      <c r="I25" s="138" t="s">
        <v>25</v>
      </c>
      <c r="J25" s="147" t="s">
        <v>33</v>
      </c>
      <c r="L25" s="142"/>
    </row>
    <row r="26" spans="2:12" s="143" customFormat="1" ht="18" customHeight="1">
      <c r="B26" s="142"/>
      <c r="E26" s="147" t="s">
        <v>34</v>
      </c>
      <c r="I26" s="138" t="s">
        <v>28</v>
      </c>
      <c r="J26" s="147" t="s">
        <v>35</v>
      </c>
      <c r="L26" s="142"/>
    </row>
    <row r="27" spans="2:12" s="143" customFormat="1" ht="6.9" customHeight="1">
      <c r="B27" s="142"/>
      <c r="L27" s="142"/>
    </row>
    <row r="28" spans="2:12" s="143" customFormat="1" ht="12" customHeight="1">
      <c r="B28" s="142"/>
      <c r="D28" s="138" t="s">
        <v>38</v>
      </c>
      <c r="L28" s="142"/>
    </row>
    <row r="29" spans="2:12" s="151" customFormat="1" ht="16.5" customHeight="1">
      <c r="B29" s="150"/>
      <c r="E29" s="144" t="s">
        <v>1</v>
      </c>
      <c r="F29" s="144"/>
      <c r="G29" s="144"/>
      <c r="H29" s="144"/>
      <c r="L29" s="150"/>
    </row>
    <row r="30" spans="2:12" s="143" customFormat="1" ht="6.9" customHeight="1">
      <c r="B30" s="142"/>
      <c r="L30" s="142"/>
    </row>
    <row r="31" spans="2:12" s="143" customFormat="1" ht="6.9" customHeight="1">
      <c r="B31" s="142"/>
      <c r="D31" s="152"/>
      <c r="E31" s="152"/>
      <c r="F31" s="152"/>
      <c r="G31" s="152"/>
      <c r="H31" s="152"/>
      <c r="I31" s="152"/>
      <c r="J31" s="152"/>
      <c r="K31" s="152"/>
      <c r="L31" s="142"/>
    </row>
    <row r="32" spans="2:12" s="143" customFormat="1" ht="25.35" customHeight="1">
      <c r="B32" s="142"/>
      <c r="D32" s="153" t="s">
        <v>39</v>
      </c>
      <c r="J32" s="154">
        <f>ROUND(J131, 2)</f>
        <v>0</v>
      </c>
      <c r="L32" s="142"/>
    </row>
    <row r="33" spans="2:12" s="143" customFormat="1" ht="6.9" customHeight="1">
      <c r="B33" s="142"/>
      <c r="D33" s="152"/>
      <c r="E33" s="152"/>
      <c r="F33" s="152"/>
      <c r="G33" s="152"/>
      <c r="H33" s="152"/>
      <c r="I33" s="152"/>
      <c r="J33" s="152"/>
      <c r="K33" s="152"/>
      <c r="L33" s="142"/>
    </row>
    <row r="34" spans="2:12" s="143" customFormat="1" ht="14.4" customHeight="1">
      <c r="B34" s="142"/>
      <c r="F34" s="155" t="s">
        <v>41</v>
      </c>
      <c r="I34" s="155" t="s">
        <v>40</v>
      </c>
      <c r="J34" s="155" t="s">
        <v>42</v>
      </c>
      <c r="L34" s="142"/>
    </row>
    <row r="35" spans="2:12" s="143" customFormat="1" ht="14.4" customHeight="1">
      <c r="B35" s="142"/>
      <c r="D35" s="156" t="s">
        <v>43</v>
      </c>
      <c r="E35" s="138" t="s">
        <v>44</v>
      </c>
      <c r="F35" s="157">
        <f>ROUND((ROUND((SUM(BE131:BE359)),  2) + SUM(BE361:BE365)), 2)</f>
        <v>0</v>
      </c>
      <c r="I35" s="158">
        <v>0.21</v>
      </c>
      <c r="J35" s="157">
        <f>ROUND((ROUND(((SUM(BE131:BE359))*I35),  2) + (SUM(BE361:BE365)*I35)), 2)</f>
        <v>0</v>
      </c>
      <c r="L35" s="142"/>
    </row>
    <row r="36" spans="2:12" s="143" customFormat="1" ht="14.4" customHeight="1">
      <c r="B36" s="142"/>
      <c r="E36" s="138" t="s">
        <v>45</v>
      </c>
      <c r="F36" s="157">
        <f>ROUND((ROUND((SUM(BF131:BF359)),  2) + SUM(BF361:BF365)), 2)</f>
        <v>0</v>
      </c>
      <c r="I36" s="158">
        <v>0.15</v>
      </c>
      <c r="J36" s="157">
        <f>ROUND((ROUND(((SUM(BF131:BF359))*I36),  2) + (SUM(BF361:BF365)*I36)), 2)</f>
        <v>0</v>
      </c>
      <c r="L36" s="142"/>
    </row>
    <row r="37" spans="2:12" s="143" customFormat="1" ht="14.4" hidden="1" customHeight="1">
      <c r="B37" s="142"/>
      <c r="E37" s="138" t="s">
        <v>46</v>
      </c>
      <c r="F37" s="157">
        <f>ROUND((ROUND((SUM(BG131:BG359)),  2) + SUM(BG361:BG365)), 2)</f>
        <v>0</v>
      </c>
      <c r="I37" s="158">
        <v>0.21</v>
      </c>
      <c r="J37" s="157">
        <f>0</f>
        <v>0</v>
      </c>
      <c r="L37" s="142"/>
    </row>
    <row r="38" spans="2:12" s="143" customFormat="1" ht="14.4" hidden="1" customHeight="1">
      <c r="B38" s="142"/>
      <c r="E38" s="138" t="s">
        <v>47</v>
      </c>
      <c r="F38" s="157">
        <f>ROUND((ROUND((SUM(BH131:BH359)),  2) + SUM(BH361:BH365)), 2)</f>
        <v>0</v>
      </c>
      <c r="I38" s="158">
        <v>0.15</v>
      </c>
      <c r="J38" s="157">
        <f>0</f>
        <v>0</v>
      </c>
      <c r="L38" s="142"/>
    </row>
    <row r="39" spans="2:12" s="143" customFormat="1" ht="14.4" hidden="1" customHeight="1">
      <c r="B39" s="142"/>
      <c r="E39" s="138" t="s">
        <v>48</v>
      </c>
      <c r="F39" s="157">
        <f>ROUND((ROUND((SUM(BI131:BI359)),  2) + SUM(BI361:BI365)), 2)</f>
        <v>0</v>
      </c>
      <c r="I39" s="158">
        <v>0</v>
      </c>
      <c r="J39" s="157">
        <f>0</f>
        <v>0</v>
      </c>
      <c r="L39" s="142"/>
    </row>
    <row r="40" spans="2:12" s="143" customFormat="1" ht="6.9" customHeight="1">
      <c r="B40" s="142"/>
      <c r="L40" s="142"/>
    </row>
    <row r="41" spans="2:12" s="143" customFormat="1" ht="25.35" customHeight="1">
      <c r="B41" s="142"/>
      <c r="C41" s="159"/>
      <c r="D41" s="160" t="s">
        <v>49</v>
      </c>
      <c r="E41" s="161"/>
      <c r="F41" s="161"/>
      <c r="G41" s="162" t="s">
        <v>50</v>
      </c>
      <c r="H41" s="163" t="s">
        <v>51</v>
      </c>
      <c r="I41" s="161"/>
      <c r="J41" s="164">
        <f>SUM(J32:J39)</f>
        <v>0</v>
      </c>
      <c r="K41" s="165"/>
      <c r="L41" s="142"/>
    </row>
    <row r="42" spans="2:12" s="143" customFormat="1" ht="14.4" customHeight="1">
      <c r="B42" s="142"/>
      <c r="L42" s="142"/>
    </row>
    <row r="43" spans="2:12" ht="14.4" customHeight="1">
      <c r="B43" s="135"/>
      <c r="L43" s="135"/>
    </row>
    <row r="44" spans="2:12" ht="14.4" customHeight="1">
      <c r="B44" s="135"/>
      <c r="L44" s="135"/>
    </row>
    <row r="45" spans="2:12" ht="14.4" customHeight="1">
      <c r="B45" s="135"/>
      <c r="L45" s="135"/>
    </row>
    <row r="46" spans="2:12" ht="14.4" customHeight="1">
      <c r="B46" s="135"/>
      <c r="L46" s="135"/>
    </row>
    <row r="47" spans="2:12" ht="14.4" customHeight="1">
      <c r="B47" s="135"/>
      <c r="L47" s="135"/>
    </row>
    <row r="48" spans="2:12" ht="14.4" customHeight="1">
      <c r="B48" s="135"/>
      <c r="L48" s="135"/>
    </row>
    <row r="49" spans="2:12" ht="14.4" customHeight="1">
      <c r="B49" s="135"/>
      <c r="L49" s="135"/>
    </row>
    <row r="50" spans="2:12" s="143" customFormat="1" ht="14.4" customHeight="1">
      <c r="B50" s="142"/>
      <c r="D50" s="166" t="s">
        <v>52</v>
      </c>
      <c r="E50" s="167"/>
      <c r="F50" s="167"/>
      <c r="G50" s="166" t="s">
        <v>53</v>
      </c>
      <c r="H50" s="167"/>
      <c r="I50" s="167"/>
      <c r="J50" s="167"/>
      <c r="K50" s="167"/>
      <c r="L50" s="142"/>
    </row>
    <row r="51" spans="2:12">
      <c r="B51" s="135"/>
      <c r="L51" s="135"/>
    </row>
    <row r="52" spans="2:12">
      <c r="B52" s="135"/>
      <c r="L52" s="135"/>
    </row>
    <row r="53" spans="2:12">
      <c r="B53" s="135"/>
      <c r="L53" s="135"/>
    </row>
    <row r="54" spans="2:12">
      <c r="B54" s="135"/>
      <c r="L54" s="135"/>
    </row>
    <row r="55" spans="2:12">
      <c r="B55" s="135"/>
      <c r="L55" s="135"/>
    </row>
    <row r="56" spans="2:12">
      <c r="B56" s="135"/>
      <c r="L56" s="135"/>
    </row>
    <row r="57" spans="2:12">
      <c r="B57" s="135"/>
      <c r="L57" s="135"/>
    </row>
    <row r="58" spans="2:12">
      <c r="B58" s="135"/>
      <c r="L58" s="135"/>
    </row>
    <row r="59" spans="2:12">
      <c r="B59" s="135"/>
      <c r="L59" s="135"/>
    </row>
    <row r="60" spans="2:12">
      <c r="B60" s="135"/>
      <c r="L60" s="135"/>
    </row>
    <row r="61" spans="2:12" s="143" customFormat="1" ht="13.2">
      <c r="B61" s="142"/>
      <c r="D61" s="168" t="s">
        <v>54</v>
      </c>
      <c r="E61" s="169"/>
      <c r="F61" s="170" t="s">
        <v>55</v>
      </c>
      <c r="G61" s="168" t="s">
        <v>54</v>
      </c>
      <c r="H61" s="169"/>
      <c r="I61" s="169"/>
      <c r="J61" s="171" t="s">
        <v>55</v>
      </c>
      <c r="K61" s="169"/>
      <c r="L61" s="142"/>
    </row>
    <row r="62" spans="2:12">
      <c r="B62" s="135"/>
      <c r="L62" s="135"/>
    </row>
    <row r="63" spans="2:12">
      <c r="B63" s="135"/>
      <c r="L63" s="135"/>
    </row>
    <row r="64" spans="2:12">
      <c r="B64" s="135"/>
      <c r="L64" s="135"/>
    </row>
    <row r="65" spans="2:12" s="143" customFormat="1" ht="13.2">
      <c r="B65" s="142"/>
      <c r="D65" s="166" t="s">
        <v>56</v>
      </c>
      <c r="E65" s="167"/>
      <c r="F65" s="167"/>
      <c r="G65" s="166" t="s">
        <v>57</v>
      </c>
      <c r="H65" s="167"/>
      <c r="I65" s="167"/>
      <c r="J65" s="167"/>
      <c r="K65" s="167"/>
      <c r="L65" s="142"/>
    </row>
    <row r="66" spans="2:12">
      <c r="B66" s="135"/>
      <c r="L66" s="135"/>
    </row>
    <row r="67" spans="2:12">
      <c r="B67" s="135"/>
      <c r="L67" s="135"/>
    </row>
    <row r="68" spans="2:12">
      <c r="B68" s="135"/>
      <c r="L68" s="135"/>
    </row>
    <row r="69" spans="2:12">
      <c r="B69" s="135"/>
      <c r="L69" s="135"/>
    </row>
    <row r="70" spans="2:12">
      <c r="B70" s="135"/>
      <c r="L70" s="135"/>
    </row>
    <row r="71" spans="2:12">
      <c r="B71" s="135"/>
      <c r="L71" s="135"/>
    </row>
    <row r="72" spans="2:12">
      <c r="B72" s="135"/>
      <c r="L72" s="135"/>
    </row>
    <row r="73" spans="2:12">
      <c r="B73" s="135"/>
      <c r="L73" s="135"/>
    </row>
    <row r="74" spans="2:12">
      <c r="B74" s="135"/>
      <c r="L74" s="135"/>
    </row>
    <row r="75" spans="2:12">
      <c r="B75" s="135"/>
      <c r="L75" s="135"/>
    </row>
    <row r="76" spans="2:12" s="143" customFormat="1" ht="13.2">
      <c r="B76" s="142"/>
      <c r="D76" s="168" t="s">
        <v>54</v>
      </c>
      <c r="E76" s="169"/>
      <c r="F76" s="170" t="s">
        <v>55</v>
      </c>
      <c r="G76" s="168" t="s">
        <v>54</v>
      </c>
      <c r="H76" s="169"/>
      <c r="I76" s="169"/>
      <c r="J76" s="171" t="s">
        <v>55</v>
      </c>
      <c r="K76" s="169"/>
      <c r="L76" s="142"/>
    </row>
    <row r="77" spans="2:12" s="143" customFormat="1" ht="14.4" customHeight="1">
      <c r="B77" s="172"/>
      <c r="C77" s="173"/>
      <c r="D77" s="173"/>
      <c r="E77" s="173"/>
      <c r="F77" s="173"/>
      <c r="G77" s="173"/>
      <c r="H77" s="173"/>
      <c r="I77" s="173"/>
      <c r="J77" s="173"/>
      <c r="K77" s="173"/>
      <c r="L77" s="142"/>
    </row>
    <row r="81" spans="2:12" s="143" customFormat="1" ht="6.9" customHeight="1">
      <c r="B81" s="174"/>
      <c r="C81" s="175"/>
      <c r="D81" s="175"/>
      <c r="E81" s="175"/>
      <c r="F81" s="175"/>
      <c r="G81" s="175"/>
      <c r="H81" s="175"/>
      <c r="I81" s="175"/>
      <c r="J81" s="175"/>
      <c r="K81" s="175"/>
      <c r="L81" s="142"/>
    </row>
    <row r="82" spans="2:12" s="143" customFormat="1" ht="24.9" customHeight="1">
      <c r="B82" s="142"/>
      <c r="C82" s="136" t="s">
        <v>107</v>
      </c>
      <c r="L82" s="142"/>
    </row>
    <row r="83" spans="2:12" s="143" customFormat="1" ht="6.9" customHeight="1">
      <c r="B83" s="142"/>
      <c r="L83" s="142"/>
    </row>
    <row r="84" spans="2:12" s="143" customFormat="1" ht="12" customHeight="1">
      <c r="B84" s="142"/>
      <c r="C84" s="138" t="s">
        <v>16</v>
      </c>
      <c r="L84" s="142"/>
    </row>
    <row r="85" spans="2:12" s="143" customFormat="1" ht="26.25" customHeight="1">
      <c r="B85" s="142"/>
      <c r="E85" s="352" t="str">
        <f>E7</f>
        <v>Modernizace tramvajové tratě Vídeňská, úsek Moravanské lány po smyčku Modřice</v>
      </c>
      <c r="F85" s="353"/>
      <c r="G85" s="353"/>
      <c r="H85" s="353"/>
      <c r="I85" s="372"/>
      <c r="L85" s="142"/>
    </row>
    <row r="86" spans="2:12" ht="12" customHeight="1">
      <c r="B86" s="135"/>
      <c r="C86" s="138" t="s">
        <v>103</v>
      </c>
      <c r="L86" s="135"/>
    </row>
    <row r="87" spans="2:12" s="143" customFormat="1" ht="16.5" customHeight="1">
      <c r="B87" s="142"/>
      <c r="E87" s="144" t="s">
        <v>640</v>
      </c>
      <c r="F87" s="145"/>
      <c r="G87" s="145"/>
      <c r="H87" s="145"/>
      <c r="L87" s="142"/>
    </row>
    <row r="88" spans="2:12" s="143" customFormat="1" ht="12" customHeight="1">
      <c r="B88" s="142"/>
      <c r="C88" s="138" t="s">
        <v>105</v>
      </c>
      <c r="L88" s="142"/>
    </row>
    <row r="89" spans="2:12" s="143" customFormat="1" ht="16.5" customHeight="1">
      <c r="B89" s="142"/>
      <c r="E89" s="139" t="str">
        <f>E11</f>
        <v>02 - Nové konstrukce</v>
      </c>
      <c r="F89" s="146"/>
      <c r="G89" s="146"/>
      <c r="H89" s="146"/>
      <c r="L89" s="142"/>
    </row>
    <row r="90" spans="2:12" s="143" customFormat="1" ht="6.9" customHeight="1">
      <c r="B90" s="142"/>
      <c r="L90" s="142"/>
    </row>
    <row r="91" spans="2:12" s="143" customFormat="1" ht="12" customHeight="1">
      <c r="B91" s="142"/>
      <c r="C91" s="138" t="s">
        <v>20</v>
      </c>
      <c r="F91" s="147" t="str">
        <f>F14</f>
        <v>ulice Vídeňská, Brno</v>
      </c>
      <c r="I91" s="138" t="s">
        <v>22</v>
      </c>
      <c r="J91" s="148" t="str">
        <f>IF(J14="","",J14)</f>
        <v>19. 10. 2023</v>
      </c>
      <c r="L91" s="142"/>
    </row>
    <row r="92" spans="2:12" s="143" customFormat="1" ht="6.9" customHeight="1">
      <c r="B92" s="142"/>
      <c r="L92" s="142"/>
    </row>
    <row r="93" spans="2:12" s="143" customFormat="1" ht="25.65" customHeight="1">
      <c r="B93" s="142"/>
      <c r="C93" s="138" t="s">
        <v>24</v>
      </c>
      <c r="F93" s="147" t="str">
        <f>E17</f>
        <v>Dopravní podnik města Brna, a. s.</v>
      </c>
      <c r="I93" s="138" t="s">
        <v>32</v>
      </c>
      <c r="J93" s="176" t="str">
        <f>E23</f>
        <v>PRODOZ road s.r.o., Brno</v>
      </c>
      <c r="L93" s="142"/>
    </row>
    <row r="94" spans="2:12" s="143" customFormat="1" ht="25.65" customHeight="1">
      <c r="B94" s="142"/>
      <c r="C94" s="138" t="s">
        <v>30</v>
      </c>
      <c r="F94" s="147" t="str">
        <f>IF(E20="","",E20)</f>
        <v>Vyplň údaj</v>
      </c>
      <c r="I94" s="138" t="s">
        <v>37</v>
      </c>
      <c r="J94" s="176" t="str">
        <f>E26</f>
        <v>Vysoké učení technické v Brně</v>
      </c>
      <c r="L94" s="142"/>
    </row>
    <row r="95" spans="2:12" s="143" customFormat="1" ht="10.35" customHeight="1">
      <c r="B95" s="142"/>
      <c r="L95" s="142"/>
    </row>
    <row r="96" spans="2:12" s="143" customFormat="1" ht="29.25" customHeight="1">
      <c r="B96" s="142"/>
      <c r="C96" s="177" t="s">
        <v>108</v>
      </c>
      <c r="D96" s="159"/>
      <c r="E96" s="159"/>
      <c r="F96" s="159"/>
      <c r="G96" s="159"/>
      <c r="H96" s="159"/>
      <c r="I96" s="159"/>
      <c r="J96" s="178" t="s">
        <v>109</v>
      </c>
      <c r="K96" s="159"/>
      <c r="L96" s="142"/>
    </row>
    <row r="97" spans="2:47" s="143" customFormat="1" ht="10.35" customHeight="1">
      <c r="B97" s="142"/>
      <c r="L97" s="142"/>
    </row>
    <row r="98" spans="2:47" s="143" customFormat="1" ht="22.95" customHeight="1">
      <c r="B98" s="142"/>
      <c r="C98" s="179" t="s">
        <v>110</v>
      </c>
      <c r="J98" s="154">
        <f>J131</f>
        <v>0</v>
      </c>
      <c r="L98" s="142"/>
      <c r="AU98" s="132" t="s">
        <v>111</v>
      </c>
    </row>
    <row r="99" spans="2:47" s="181" customFormat="1" ht="24.9" customHeight="1">
      <c r="B99" s="180"/>
      <c r="D99" s="182" t="s">
        <v>112</v>
      </c>
      <c r="E99" s="183"/>
      <c r="F99" s="183"/>
      <c r="G99" s="183"/>
      <c r="H99" s="183"/>
      <c r="I99" s="183"/>
      <c r="J99" s="184">
        <f>J132</f>
        <v>0</v>
      </c>
      <c r="L99" s="180"/>
    </row>
    <row r="100" spans="2:47" s="186" customFormat="1" ht="19.95" customHeight="1">
      <c r="B100" s="185"/>
      <c r="D100" s="187" t="s">
        <v>113</v>
      </c>
      <c r="E100" s="188"/>
      <c r="F100" s="188"/>
      <c r="G100" s="188"/>
      <c r="H100" s="188"/>
      <c r="I100" s="188"/>
      <c r="J100" s="189">
        <f>J133</f>
        <v>0</v>
      </c>
      <c r="L100" s="185"/>
    </row>
    <row r="101" spans="2:47" s="186" customFormat="1" ht="19.95" customHeight="1">
      <c r="B101" s="185"/>
      <c r="D101" s="187" t="s">
        <v>232</v>
      </c>
      <c r="E101" s="188"/>
      <c r="F101" s="188"/>
      <c r="G101" s="188"/>
      <c r="H101" s="188"/>
      <c r="I101" s="188"/>
      <c r="J101" s="189">
        <f>J220</f>
        <v>0</v>
      </c>
      <c r="L101" s="185"/>
    </row>
    <row r="102" spans="2:47" s="186" customFormat="1" ht="19.95" customHeight="1">
      <c r="B102" s="185"/>
      <c r="D102" s="187" t="s">
        <v>114</v>
      </c>
      <c r="E102" s="188"/>
      <c r="F102" s="188"/>
      <c r="G102" s="188"/>
      <c r="H102" s="188"/>
      <c r="I102" s="188"/>
      <c r="J102" s="189">
        <f>J251</f>
        <v>0</v>
      </c>
      <c r="L102" s="185"/>
    </row>
    <row r="103" spans="2:47" s="186" customFormat="1" ht="19.95" customHeight="1">
      <c r="B103" s="185"/>
      <c r="D103" s="187" t="s">
        <v>233</v>
      </c>
      <c r="E103" s="188"/>
      <c r="F103" s="188"/>
      <c r="G103" s="188"/>
      <c r="H103" s="188"/>
      <c r="I103" s="188"/>
      <c r="J103" s="189">
        <f>J329</f>
        <v>0</v>
      </c>
      <c r="L103" s="185"/>
    </row>
    <row r="104" spans="2:47" s="186" customFormat="1" ht="19.95" customHeight="1">
      <c r="B104" s="185"/>
      <c r="D104" s="187" t="s">
        <v>115</v>
      </c>
      <c r="E104" s="188"/>
      <c r="F104" s="188"/>
      <c r="G104" s="188"/>
      <c r="H104" s="188"/>
      <c r="I104" s="188"/>
      <c r="J104" s="189">
        <f>J341</f>
        <v>0</v>
      </c>
      <c r="L104" s="185"/>
    </row>
    <row r="105" spans="2:47" s="186" customFormat="1" ht="19.95" customHeight="1">
      <c r="B105" s="185"/>
      <c r="D105" s="187" t="s">
        <v>234</v>
      </c>
      <c r="E105" s="188"/>
      <c r="F105" s="188"/>
      <c r="G105" s="188"/>
      <c r="H105" s="188"/>
      <c r="I105" s="188"/>
      <c r="J105" s="189">
        <f>J351</f>
        <v>0</v>
      </c>
      <c r="L105" s="185"/>
    </row>
    <row r="106" spans="2:47" s="181" customFormat="1" ht="24.9" customHeight="1">
      <c r="B106" s="180"/>
      <c r="D106" s="182" t="s">
        <v>235</v>
      </c>
      <c r="E106" s="183"/>
      <c r="F106" s="183"/>
      <c r="G106" s="183"/>
      <c r="H106" s="183"/>
      <c r="I106" s="183"/>
      <c r="J106" s="184">
        <f>J354</f>
        <v>0</v>
      </c>
      <c r="L106" s="180"/>
    </row>
    <row r="107" spans="2:47" s="186" customFormat="1" ht="19.95" customHeight="1">
      <c r="B107" s="185"/>
      <c r="D107" s="187" t="s">
        <v>236</v>
      </c>
      <c r="E107" s="188"/>
      <c r="F107" s="188"/>
      <c r="G107" s="188"/>
      <c r="H107" s="188"/>
      <c r="I107" s="188"/>
      <c r="J107" s="189">
        <f>J355</f>
        <v>0</v>
      </c>
      <c r="L107" s="185"/>
    </row>
    <row r="108" spans="2:47" s="181" customFormat="1" ht="24.9" customHeight="1">
      <c r="B108" s="180"/>
      <c r="D108" s="182" t="s">
        <v>678</v>
      </c>
      <c r="E108" s="183"/>
      <c r="F108" s="183"/>
      <c r="G108" s="183"/>
      <c r="H108" s="183"/>
      <c r="I108" s="183"/>
      <c r="J108" s="184">
        <f>J358</f>
        <v>0</v>
      </c>
      <c r="L108" s="180"/>
    </row>
    <row r="109" spans="2:47" s="181" customFormat="1" ht="21.75" customHeight="1">
      <c r="B109" s="180"/>
      <c r="D109" s="190" t="s">
        <v>119</v>
      </c>
      <c r="J109" s="191">
        <f>J360</f>
        <v>0</v>
      </c>
      <c r="L109" s="180"/>
    </row>
    <row r="110" spans="2:47" s="143" customFormat="1" ht="21.75" customHeight="1">
      <c r="B110" s="142"/>
      <c r="L110" s="142"/>
    </row>
    <row r="111" spans="2:47" s="143" customFormat="1" ht="6.9" customHeight="1">
      <c r="B111" s="172"/>
      <c r="C111" s="173"/>
      <c r="D111" s="173"/>
      <c r="E111" s="173"/>
      <c r="F111" s="173"/>
      <c r="G111" s="173"/>
      <c r="H111" s="173"/>
      <c r="I111" s="173"/>
      <c r="J111" s="173"/>
      <c r="K111" s="173"/>
      <c r="L111" s="142"/>
    </row>
    <row r="115" spans="2:12" s="143" customFormat="1" ht="6.9" customHeight="1">
      <c r="B115" s="174"/>
      <c r="C115" s="175"/>
      <c r="D115" s="175"/>
      <c r="E115" s="175"/>
      <c r="F115" s="175"/>
      <c r="G115" s="175"/>
      <c r="H115" s="175"/>
      <c r="I115" s="175"/>
      <c r="J115" s="175"/>
      <c r="K115" s="175"/>
      <c r="L115" s="142"/>
    </row>
    <row r="116" spans="2:12" s="143" customFormat="1" ht="24.9" customHeight="1">
      <c r="B116" s="142"/>
      <c r="C116" s="136" t="s">
        <v>120</v>
      </c>
      <c r="L116" s="142"/>
    </row>
    <row r="117" spans="2:12" s="143" customFormat="1" ht="6.9" customHeight="1">
      <c r="B117" s="142"/>
      <c r="L117" s="142"/>
    </row>
    <row r="118" spans="2:12" s="143" customFormat="1" ht="12" customHeight="1">
      <c r="B118" s="142"/>
      <c r="C118" s="138" t="s">
        <v>16</v>
      </c>
      <c r="L118" s="142"/>
    </row>
    <row r="119" spans="2:12" s="143" customFormat="1" ht="26.25" customHeight="1">
      <c r="B119" s="142"/>
      <c r="E119" s="192" t="str">
        <f>E7</f>
        <v>Modernizace tramvajové tratě Vídeňská, úsek Moravanské lány po smyčku Modřice</v>
      </c>
      <c r="F119" s="193"/>
      <c r="G119" s="193"/>
      <c r="H119" s="193"/>
      <c r="L119" s="142"/>
    </row>
    <row r="120" spans="2:12" ht="12" customHeight="1">
      <c r="B120" s="135"/>
      <c r="C120" s="138" t="s">
        <v>103</v>
      </c>
      <c r="L120" s="135"/>
    </row>
    <row r="121" spans="2:12" s="143" customFormat="1" ht="16.5" customHeight="1">
      <c r="B121" s="142"/>
      <c r="E121" s="192" t="s">
        <v>640</v>
      </c>
      <c r="F121" s="146"/>
      <c r="G121" s="146"/>
      <c r="H121" s="146"/>
      <c r="L121" s="142"/>
    </row>
    <row r="122" spans="2:12" s="143" customFormat="1" ht="12" customHeight="1">
      <c r="B122" s="142"/>
      <c r="C122" s="138" t="s">
        <v>105</v>
      </c>
      <c r="L122" s="142"/>
    </row>
    <row r="123" spans="2:12" s="143" customFormat="1" ht="16.5" customHeight="1">
      <c r="B123" s="142"/>
      <c r="E123" s="139" t="str">
        <f>E11</f>
        <v>02 - Nové konstrukce</v>
      </c>
      <c r="F123" s="146"/>
      <c r="G123" s="146"/>
      <c r="H123" s="146"/>
      <c r="L123" s="142"/>
    </row>
    <row r="124" spans="2:12" s="143" customFormat="1" ht="6.9" customHeight="1">
      <c r="B124" s="142"/>
      <c r="L124" s="142"/>
    </row>
    <row r="125" spans="2:12" s="143" customFormat="1" ht="12" customHeight="1">
      <c r="B125" s="142"/>
      <c r="C125" s="138" t="s">
        <v>20</v>
      </c>
      <c r="F125" s="147" t="str">
        <f>F14</f>
        <v>ulice Vídeňská, Brno</v>
      </c>
      <c r="I125" s="138" t="s">
        <v>22</v>
      </c>
      <c r="J125" s="148" t="str">
        <f>IF(J14="","",J14)</f>
        <v>19. 10. 2023</v>
      </c>
      <c r="L125" s="142"/>
    </row>
    <row r="126" spans="2:12" s="143" customFormat="1" ht="6.9" customHeight="1">
      <c r="B126" s="142"/>
      <c r="L126" s="142"/>
    </row>
    <row r="127" spans="2:12" s="143" customFormat="1" ht="25.65" customHeight="1">
      <c r="B127" s="142"/>
      <c r="C127" s="138" t="s">
        <v>24</v>
      </c>
      <c r="F127" s="147" t="str">
        <f>E17</f>
        <v>Dopravní podnik města Brna, a. s.</v>
      </c>
      <c r="I127" s="138" t="s">
        <v>32</v>
      </c>
      <c r="J127" s="176" t="str">
        <f>E23</f>
        <v>PRODOZ road s.r.o., Brno</v>
      </c>
      <c r="L127" s="142"/>
    </row>
    <row r="128" spans="2:12" s="143" customFormat="1" ht="25.65" customHeight="1">
      <c r="B128" s="142"/>
      <c r="C128" s="138" t="s">
        <v>30</v>
      </c>
      <c r="F128" s="147" t="str">
        <f>IF(E20="","",E20)</f>
        <v>Vyplň údaj</v>
      </c>
      <c r="I128" s="138" t="s">
        <v>37</v>
      </c>
      <c r="J128" s="176" t="str">
        <f>E26</f>
        <v>Vysoké učení technické v Brně</v>
      </c>
      <c r="L128" s="142"/>
    </row>
    <row r="129" spans="2:65" s="143" customFormat="1" ht="10.35" customHeight="1">
      <c r="B129" s="142"/>
      <c r="L129" s="142"/>
    </row>
    <row r="130" spans="2:65" s="201" customFormat="1" ht="29.25" customHeight="1">
      <c r="B130" s="194"/>
      <c r="C130" s="195" t="s">
        <v>121</v>
      </c>
      <c r="D130" s="196" t="s">
        <v>64</v>
      </c>
      <c r="E130" s="196" t="s">
        <v>60</v>
      </c>
      <c r="F130" s="196" t="s">
        <v>61</v>
      </c>
      <c r="G130" s="196" t="s">
        <v>122</v>
      </c>
      <c r="H130" s="196" t="s">
        <v>123</v>
      </c>
      <c r="I130" s="196" t="s">
        <v>124</v>
      </c>
      <c r="J130" s="196" t="s">
        <v>109</v>
      </c>
      <c r="K130" s="197" t="s">
        <v>125</v>
      </c>
      <c r="L130" s="194"/>
      <c r="M130" s="198" t="s">
        <v>1</v>
      </c>
      <c r="N130" s="199" t="s">
        <v>43</v>
      </c>
      <c r="O130" s="199" t="s">
        <v>126</v>
      </c>
      <c r="P130" s="199" t="s">
        <v>127</v>
      </c>
      <c r="Q130" s="199" t="s">
        <v>128</v>
      </c>
      <c r="R130" s="199" t="s">
        <v>129</v>
      </c>
      <c r="S130" s="199" t="s">
        <v>130</v>
      </c>
      <c r="T130" s="200" t="s">
        <v>131</v>
      </c>
    </row>
    <row r="131" spans="2:65" s="143" customFormat="1" ht="22.95" customHeight="1">
      <c r="B131" s="142"/>
      <c r="C131" s="202" t="s">
        <v>132</v>
      </c>
      <c r="J131" s="203">
        <f>BK131</f>
        <v>0</v>
      </c>
      <c r="L131" s="142"/>
      <c r="M131" s="204"/>
      <c r="N131" s="152"/>
      <c r="O131" s="152"/>
      <c r="P131" s="205">
        <f>P132+P354+P358+P360</f>
        <v>0</v>
      </c>
      <c r="Q131" s="152"/>
      <c r="R131" s="205">
        <f>R132+R354+R358+R360</f>
        <v>4507.7532540099992</v>
      </c>
      <c r="S131" s="152"/>
      <c r="T131" s="206">
        <f>T132+T354+T358+T360</f>
        <v>0.26860000000000001</v>
      </c>
      <c r="AT131" s="132" t="s">
        <v>78</v>
      </c>
      <c r="AU131" s="132" t="s">
        <v>111</v>
      </c>
      <c r="BK131" s="207">
        <f>BK132+BK354+BK358+BK360</f>
        <v>0</v>
      </c>
    </row>
    <row r="132" spans="2:65" s="209" customFormat="1" ht="25.95" customHeight="1">
      <c r="B132" s="208"/>
      <c r="D132" s="210" t="s">
        <v>78</v>
      </c>
      <c r="E132" s="211" t="s">
        <v>133</v>
      </c>
      <c r="F132" s="211" t="s">
        <v>134</v>
      </c>
      <c r="J132" s="191">
        <f>BK132</f>
        <v>0</v>
      </c>
      <c r="L132" s="208"/>
      <c r="M132" s="212"/>
      <c r="P132" s="213">
        <f>P133+P220+P251+P329+P341+P351</f>
        <v>0</v>
      </c>
      <c r="R132" s="213">
        <f>R133+R220+R251+R329+R341+R351</f>
        <v>4507.7448540099995</v>
      </c>
      <c r="T132" s="214">
        <f>T133+T220+T251+T329+T341+T351</f>
        <v>0.26860000000000001</v>
      </c>
      <c r="AR132" s="210" t="s">
        <v>86</v>
      </c>
      <c r="AT132" s="215" t="s">
        <v>78</v>
      </c>
      <c r="AU132" s="215" t="s">
        <v>79</v>
      </c>
      <c r="AY132" s="210" t="s">
        <v>135</v>
      </c>
      <c r="BK132" s="216">
        <f>BK133+BK220+BK251+BK329+BK341+BK351</f>
        <v>0</v>
      </c>
    </row>
    <row r="133" spans="2:65" s="209" customFormat="1" ht="22.95" customHeight="1">
      <c r="B133" s="208"/>
      <c r="D133" s="210" t="s">
        <v>78</v>
      </c>
      <c r="E133" s="217" t="s">
        <v>86</v>
      </c>
      <c r="F133" s="217" t="s">
        <v>136</v>
      </c>
      <c r="J133" s="218">
        <f>BK133</f>
        <v>0</v>
      </c>
      <c r="L133" s="208"/>
      <c r="M133" s="212"/>
      <c r="P133" s="213">
        <f>SUM(P134:P219)</f>
        <v>0</v>
      </c>
      <c r="R133" s="213">
        <f>SUM(R134:R219)</f>
        <v>1.6282400000000001</v>
      </c>
      <c r="T133" s="214">
        <f>SUM(T134:T219)</f>
        <v>0</v>
      </c>
      <c r="AR133" s="210" t="s">
        <v>86</v>
      </c>
      <c r="AT133" s="215" t="s">
        <v>78</v>
      </c>
      <c r="AU133" s="215" t="s">
        <v>86</v>
      </c>
      <c r="AY133" s="210" t="s">
        <v>135</v>
      </c>
      <c r="BK133" s="216">
        <f>SUM(BK134:BK219)</f>
        <v>0</v>
      </c>
    </row>
    <row r="134" spans="2:65" s="143" customFormat="1" ht="24.15" customHeight="1">
      <c r="B134" s="142"/>
      <c r="C134" s="219" t="s">
        <v>86</v>
      </c>
      <c r="D134" s="219" t="s">
        <v>137</v>
      </c>
      <c r="E134" s="220" t="s">
        <v>237</v>
      </c>
      <c r="F134" s="221" t="s">
        <v>238</v>
      </c>
      <c r="G134" s="222" t="s">
        <v>140</v>
      </c>
      <c r="H134" s="223">
        <v>520</v>
      </c>
      <c r="I134" s="83"/>
      <c r="J134" s="224">
        <f>ROUND(I134*H134,2)</f>
        <v>0</v>
      </c>
      <c r="K134" s="221" t="s">
        <v>141</v>
      </c>
      <c r="L134" s="142"/>
      <c r="M134" s="225" t="s">
        <v>1</v>
      </c>
      <c r="N134" s="226" t="s">
        <v>44</v>
      </c>
      <c r="P134" s="227">
        <f>O134*H134</f>
        <v>0</v>
      </c>
      <c r="Q134" s="227">
        <v>0</v>
      </c>
      <c r="R134" s="227">
        <f>Q134*H134</f>
        <v>0</v>
      </c>
      <c r="S134" s="227">
        <v>0</v>
      </c>
      <c r="T134" s="228">
        <f>S134*H134</f>
        <v>0</v>
      </c>
      <c r="AR134" s="229" t="s">
        <v>142</v>
      </c>
      <c r="AT134" s="229" t="s">
        <v>137</v>
      </c>
      <c r="AU134" s="229" t="s">
        <v>88</v>
      </c>
      <c r="AY134" s="132" t="s">
        <v>135</v>
      </c>
      <c r="BE134" s="230">
        <f>IF(N134="základní",J134,0)</f>
        <v>0</v>
      </c>
      <c r="BF134" s="230">
        <f>IF(N134="snížená",J134,0)</f>
        <v>0</v>
      </c>
      <c r="BG134" s="230">
        <f>IF(N134="zákl. přenesená",J134,0)</f>
        <v>0</v>
      </c>
      <c r="BH134" s="230">
        <f>IF(N134="sníž. přenesená",J134,0)</f>
        <v>0</v>
      </c>
      <c r="BI134" s="230">
        <f>IF(N134="nulová",J134,0)</f>
        <v>0</v>
      </c>
      <c r="BJ134" s="132" t="s">
        <v>86</v>
      </c>
      <c r="BK134" s="230">
        <f>ROUND(I134*H134,2)</f>
        <v>0</v>
      </c>
      <c r="BL134" s="132" t="s">
        <v>142</v>
      </c>
      <c r="BM134" s="229" t="s">
        <v>679</v>
      </c>
    </row>
    <row r="135" spans="2:65" s="232" customFormat="1">
      <c r="B135" s="231"/>
      <c r="D135" s="233" t="s">
        <v>144</v>
      </c>
      <c r="E135" s="234" t="s">
        <v>1</v>
      </c>
      <c r="F135" s="235" t="s">
        <v>240</v>
      </c>
      <c r="H135" s="234" t="s">
        <v>1</v>
      </c>
      <c r="L135" s="231"/>
      <c r="M135" s="236"/>
      <c r="T135" s="237"/>
      <c r="AT135" s="234" t="s">
        <v>144</v>
      </c>
      <c r="AU135" s="234" t="s">
        <v>88</v>
      </c>
      <c r="AV135" s="232" t="s">
        <v>86</v>
      </c>
      <c r="AW135" s="232" t="s">
        <v>36</v>
      </c>
      <c r="AX135" s="232" t="s">
        <v>79</v>
      </c>
      <c r="AY135" s="234" t="s">
        <v>135</v>
      </c>
    </row>
    <row r="136" spans="2:65" s="239" customFormat="1">
      <c r="B136" s="238"/>
      <c r="D136" s="233" t="s">
        <v>144</v>
      </c>
      <c r="E136" s="240" t="s">
        <v>1</v>
      </c>
      <c r="F136" s="241" t="s">
        <v>680</v>
      </c>
      <c r="H136" s="242">
        <v>520</v>
      </c>
      <c r="L136" s="238"/>
      <c r="M136" s="243"/>
      <c r="T136" s="244"/>
      <c r="AT136" s="240" t="s">
        <v>144</v>
      </c>
      <c r="AU136" s="240" t="s">
        <v>88</v>
      </c>
      <c r="AV136" s="239" t="s">
        <v>88</v>
      </c>
      <c r="AW136" s="239" t="s">
        <v>36</v>
      </c>
      <c r="AX136" s="239" t="s">
        <v>79</v>
      </c>
      <c r="AY136" s="240" t="s">
        <v>135</v>
      </c>
    </row>
    <row r="137" spans="2:65" s="246" customFormat="1">
      <c r="B137" s="245"/>
      <c r="D137" s="233" t="s">
        <v>144</v>
      </c>
      <c r="E137" s="247" t="s">
        <v>219</v>
      </c>
      <c r="F137" s="248" t="s">
        <v>150</v>
      </c>
      <c r="H137" s="249">
        <v>520</v>
      </c>
      <c r="L137" s="245"/>
      <c r="M137" s="250"/>
      <c r="T137" s="251"/>
      <c r="AT137" s="247" t="s">
        <v>144</v>
      </c>
      <c r="AU137" s="247" t="s">
        <v>88</v>
      </c>
      <c r="AV137" s="246" t="s">
        <v>142</v>
      </c>
      <c r="AW137" s="246" t="s">
        <v>36</v>
      </c>
      <c r="AX137" s="246" t="s">
        <v>86</v>
      </c>
      <c r="AY137" s="247" t="s">
        <v>135</v>
      </c>
    </row>
    <row r="138" spans="2:65" s="143" customFormat="1" ht="37.950000000000003" customHeight="1">
      <c r="B138" s="142"/>
      <c r="C138" s="219" t="s">
        <v>88</v>
      </c>
      <c r="D138" s="219" t="s">
        <v>137</v>
      </c>
      <c r="E138" s="220" t="s">
        <v>242</v>
      </c>
      <c r="F138" s="221" t="s">
        <v>243</v>
      </c>
      <c r="G138" s="222" t="s">
        <v>163</v>
      </c>
      <c r="H138" s="223">
        <v>104</v>
      </c>
      <c r="I138" s="83"/>
      <c r="J138" s="224">
        <f>ROUND(I138*H138,2)</f>
        <v>0</v>
      </c>
      <c r="K138" s="221" t="s">
        <v>141</v>
      </c>
      <c r="L138" s="142"/>
      <c r="M138" s="225" t="s">
        <v>1</v>
      </c>
      <c r="N138" s="226" t="s">
        <v>44</v>
      </c>
      <c r="P138" s="227">
        <f>O138*H138</f>
        <v>0</v>
      </c>
      <c r="Q138" s="227">
        <v>0</v>
      </c>
      <c r="R138" s="227">
        <f>Q138*H138</f>
        <v>0</v>
      </c>
      <c r="S138" s="227">
        <v>0</v>
      </c>
      <c r="T138" s="228">
        <f>S138*H138</f>
        <v>0</v>
      </c>
      <c r="AR138" s="229" t="s">
        <v>142</v>
      </c>
      <c r="AT138" s="229" t="s">
        <v>137</v>
      </c>
      <c r="AU138" s="229" t="s">
        <v>88</v>
      </c>
      <c r="AY138" s="132" t="s">
        <v>135</v>
      </c>
      <c r="BE138" s="230">
        <f>IF(N138="základní",J138,0)</f>
        <v>0</v>
      </c>
      <c r="BF138" s="230">
        <f>IF(N138="snížená",J138,0)</f>
        <v>0</v>
      </c>
      <c r="BG138" s="230">
        <f>IF(N138="zákl. přenesená",J138,0)</f>
        <v>0</v>
      </c>
      <c r="BH138" s="230">
        <f>IF(N138="sníž. přenesená",J138,0)</f>
        <v>0</v>
      </c>
      <c r="BI138" s="230">
        <f>IF(N138="nulová",J138,0)</f>
        <v>0</v>
      </c>
      <c r="BJ138" s="132" t="s">
        <v>86</v>
      </c>
      <c r="BK138" s="230">
        <f>ROUND(I138*H138,2)</f>
        <v>0</v>
      </c>
      <c r="BL138" s="132" t="s">
        <v>142</v>
      </c>
      <c r="BM138" s="229" t="s">
        <v>681</v>
      </c>
    </row>
    <row r="139" spans="2:65" s="232" customFormat="1">
      <c r="B139" s="231"/>
      <c r="D139" s="233" t="s">
        <v>144</v>
      </c>
      <c r="E139" s="234" t="s">
        <v>1</v>
      </c>
      <c r="F139" s="235" t="s">
        <v>245</v>
      </c>
      <c r="H139" s="234" t="s">
        <v>1</v>
      </c>
      <c r="L139" s="231"/>
      <c r="M139" s="236"/>
      <c r="T139" s="237"/>
      <c r="AT139" s="234" t="s">
        <v>144</v>
      </c>
      <c r="AU139" s="234" t="s">
        <v>88</v>
      </c>
      <c r="AV139" s="232" t="s">
        <v>86</v>
      </c>
      <c r="AW139" s="232" t="s">
        <v>36</v>
      </c>
      <c r="AX139" s="232" t="s">
        <v>79</v>
      </c>
      <c r="AY139" s="234" t="s">
        <v>135</v>
      </c>
    </row>
    <row r="140" spans="2:65" s="239" customFormat="1">
      <c r="B140" s="238"/>
      <c r="D140" s="233" t="s">
        <v>144</v>
      </c>
      <c r="E140" s="240" t="s">
        <v>1</v>
      </c>
      <c r="F140" s="241" t="s">
        <v>246</v>
      </c>
      <c r="H140" s="242">
        <v>52</v>
      </c>
      <c r="L140" s="238"/>
      <c r="M140" s="243"/>
      <c r="T140" s="244"/>
      <c r="AT140" s="240" t="s">
        <v>144</v>
      </c>
      <c r="AU140" s="240" t="s">
        <v>88</v>
      </c>
      <c r="AV140" s="239" t="s">
        <v>88</v>
      </c>
      <c r="AW140" s="239" t="s">
        <v>36</v>
      </c>
      <c r="AX140" s="239" t="s">
        <v>79</v>
      </c>
      <c r="AY140" s="240" t="s">
        <v>135</v>
      </c>
    </row>
    <row r="141" spans="2:65" s="239" customFormat="1">
      <c r="B141" s="238"/>
      <c r="D141" s="233" t="s">
        <v>144</v>
      </c>
      <c r="E141" s="240" t="s">
        <v>1</v>
      </c>
      <c r="F141" s="241" t="s">
        <v>247</v>
      </c>
      <c r="H141" s="242">
        <v>52</v>
      </c>
      <c r="L141" s="238"/>
      <c r="M141" s="243"/>
      <c r="T141" s="244"/>
      <c r="AT141" s="240" t="s">
        <v>144</v>
      </c>
      <c r="AU141" s="240" t="s">
        <v>88</v>
      </c>
      <c r="AV141" s="239" t="s">
        <v>88</v>
      </c>
      <c r="AW141" s="239" t="s">
        <v>36</v>
      </c>
      <c r="AX141" s="239" t="s">
        <v>79</v>
      </c>
      <c r="AY141" s="240" t="s">
        <v>135</v>
      </c>
    </row>
    <row r="142" spans="2:65" s="246" customFormat="1">
      <c r="B142" s="245"/>
      <c r="D142" s="233" t="s">
        <v>144</v>
      </c>
      <c r="E142" s="247" t="s">
        <v>1</v>
      </c>
      <c r="F142" s="248" t="s">
        <v>150</v>
      </c>
      <c r="H142" s="249">
        <v>104</v>
      </c>
      <c r="L142" s="245"/>
      <c r="M142" s="250"/>
      <c r="T142" s="251"/>
      <c r="AT142" s="247" t="s">
        <v>144</v>
      </c>
      <c r="AU142" s="247" t="s">
        <v>88</v>
      </c>
      <c r="AV142" s="246" t="s">
        <v>142</v>
      </c>
      <c r="AW142" s="246" t="s">
        <v>36</v>
      </c>
      <c r="AX142" s="246" t="s">
        <v>86</v>
      </c>
      <c r="AY142" s="247" t="s">
        <v>135</v>
      </c>
    </row>
    <row r="143" spans="2:65" s="143" customFormat="1" ht="24.15" customHeight="1">
      <c r="B143" s="142"/>
      <c r="C143" s="219" t="s">
        <v>154</v>
      </c>
      <c r="D143" s="219" t="s">
        <v>137</v>
      </c>
      <c r="E143" s="220" t="s">
        <v>248</v>
      </c>
      <c r="F143" s="221" t="s">
        <v>249</v>
      </c>
      <c r="G143" s="222" t="s">
        <v>163</v>
      </c>
      <c r="H143" s="223">
        <v>104</v>
      </c>
      <c r="I143" s="83"/>
      <c r="J143" s="224">
        <f>ROUND(I143*H143,2)</f>
        <v>0</v>
      </c>
      <c r="K143" s="221" t="s">
        <v>141</v>
      </c>
      <c r="L143" s="142"/>
      <c r="M143" s="225" t="s">
        <v>1</v>
      </c>
      <c r="N143" s="226" t="s">
        <v>44</v>
      </c>
      <c r="P143" s="227">
        <f>O143*H143</f>
        <v>0</v>
      </c>
      <c r="Q143" s="227">
        <v>0</v>
      </c>
      <c r="R143" s="227">
        <f>Q143*H143</f>
        <v>0</v>
      </c>
      <c r="S143" s="227">
        <v>0</v>
      </c>
      <c r="T143" s="228">
        <f>S143*H143</f>
        <v>0</v>
      </c>
      <c r="AR143" s="229" t="s">
        <v>142</v>
      </c>
      <c r="AT143" s="229" t="s">
        <v>137</v>
      </c>
      <c r="AU143" s="229" t="s">
        <v>88</v>
      </c>
      <c r="AY143" s="132" t="s">
        <v>135</v>
      </c>
      <c r="BE143" s="230">
        <f>IF(N143="základní",J143,0)</f>
        <v>0</v>
      </c>
      <c r="BF143" s="230">
        <f>IF(N143="snížená",J143,0)</f>
        <v>0</v>
      </c>
      <c r="BG143" s="230">
        <f>IF(N143="zákl. přenesená",J143,0)</f>
        <v>0</v>
      </c>
      <c r="BH143" s="230">
        <f>IF(N143="sníž. přenesená",J143,0)</f>
        <v>0</v>
      </c>
      <c r="BI143" s="230">
        <f>IF(N143="nulová",J143,0)</f>
        <v>0</v>
      </c>
      <c r="BJ143" s="132" t="s">
        <v>86</v>
      </c>
      <c r="BK143" s="230">
        <f>ROUND(I143*H143,2)</f>
        <v>0</v>
      </c>
      <c r="BL143" s="132" t="s">
        <v>142</v>
      </c>
      <c r="BM143" s="229" t="s">
        <v>682</v>
      </c>
    </row>
    <row r="144" spans="2:65" s="232" customFormat="1">
      <c r="B144" s="231"/>
      <c r="D144" s="233" t="s">
        <v>144</v>
      </c>
      <c r="E144" s="234" t="s">
        <v>1</v>
      </c>
      <c r="F144" s="235" t="s">
        <v>245</v>
      </c>
      <c r="H144" s="234" t="s">
        <v>1</v>
      </c>
      <c r="L144" s="231"/>
      <c r="M144" s="236"/>
      <c r="T144" s="237"/>
      <c r="AT144" s="234" t="s">
        <v>144</v>
      </c>
      <c r="AU144" s="234" t="s">
        <v>88</v>
      </c>
      <c r="AV144" s="232" t="s">
        <v>86</v>
      </c>
      <c r="AW144" s="232" t="s">
        <v>36</v>
      </c>
      <c r="AX144" s="232" t="s">
        <v>79</v>
      </c>
      <c r="AY144" s="234" t="s">
        <v>135</v>
      </c>
    </row>
    <row r="145" spans="2:65" s="239" customFormat="1">
      <c r="B145" s="238"/>
      <c r="D145" s="233" t="s">
        <v>144</v>
      </c>
      <c r="E145" s="240" t="s">
        <v>1</v>
      </c>
      <c r="F145" s="241" t="s">
        <v>246</v>
      </c>
      <c r="H145" s="242">
        <v>52</v>
      </c>
      <c r="L145" s="238"/>
      <c r="M145" s="243"/>
      <c r="T145" s="244"/>
      <c r="AT145" s="240" t="s">
        <v>144</v>
      </c>
      <c r="AU145" s="240" t="s">
        <v>88</v>
      </c>
      <c r="AV145" s="239" t="s">
        <v>88</v>
      </c>
      <c r="AW145" s="239" t="s">
        <v>36</v>
      </c>
      <c r="AX145" s="239" t="s">
        <v>79</v>
      </c>
      <c r="AY145" s="240" t="s">
        <v>135</v>
      </c>
    </row>
    <row r="146" spans="2:65" s="239" customFormat="1">
      <c r="B146" s="238"/>
      <c r="D146" s="233" t="s">
        <v>144</v>
      </c>
      <c r="E146" s="240" t="s">
        <v>1</v>
      </c>
      <c r="F146" s="241" t="s">
        <v>247</v>
      </c>
      <c r="H146" s="242">
        <v>52</v>
      </c>
      <c r="L146" s="238"/>
      <c r="M146" s="243"/>
      <c r="T146" s="244"/>
      <c r="AT146" s="240" t="s">
        <v>144</v>
      </c>
      <c r="AU146" s="240" t="s">
        <v>88</v>
      </c>
      <c r="AV146" s="239" t="s">
        <v>88</v>
      </c>
      <c r="AW146" s="239" t="s">
        <v>36</v>
      </c>
      <c r="AX146" s="239" t="s">
        <v>79</v>
      </c>
      <c r="AY146" s="240" t="s">
        <v>135</v>
      </c>
    </row>
    <row r="147" spans="2:65" s="246" customFormat="1">
      <c r="B147" s="245"/>
      <c r="D147" s="233" t="s">
        <v>144</v>
      </c>
      <c r="E147" s="247" t="s">
        <v>1</v>
      </c>
      <c r="F147" s="248" t="s">
        <v>150</v>
      </c>
      <c r="H147" s="249">
        <v>104</v>
      </c>
      <c r="L147" s="245"/>
      <c r="M147" s="250"/>
      <c r="T147" s="251"/>
      <c r="AT147" s="247" t="s">
        <v>144</v>
      </c>
      <c r="AU147" s="247" t="s">
        <v>88</v>
      </c>
      <c r="AV147" s="246" t="s">
        <v>142</v>
      </c>
      <c r="AW147" s="246" t="s">
        <v>36</v>
      </c>
      <c r="AX147" s="246" t="s">
        <v>86</v>
      </c>
      <c r="AY147" s="247" t="s">
        <v>135</v>
      </c>
    </row>
    <row r="148" spans="2:65" s="143" customFormat="1" ht="33" customHeight="1">
      <c r="B148" s="142"/>
      <c r="C148" s="219" t="s">
        <v>142</v>
      </c>
      <c r="D148" s="219" t="s">
        <v>137</v>
      </c>
      <c r="E148" s="220" t="s">
        <v>251</v>
      </c>
      <c r="F148" s="221" t="s">
        <v>252</v>
      </c>
      <c r="G148" s="222" t="s">
        <v>163</v>
      </c>
      <c r="H148" s="223">
        <v>52</v>
      </c>
      <c r="I148" s="83"/>
      <c r="J148" s="224">
        <f>ROUND(I148*H148,2)</f>
        <v>0</v>
      </c>
      <c r="K148" s="221" t="s">
        <v>141</v>
      </c>
      <c r="L148" s="142"/>
      <c r="M148" s="225" t="s">
        <v>1</v>
      </c>
      <c r="N148" s="226" t="s">
        <v>44</v>
      </c>
      <c r="P148" s="227">
        <f>O148*H148</f>
        <v>0</v>
      </c>
      <c r="Q148" s="227">
        <v>0</v>
      </c>
      <c r="R148" s="227">
        <f>Q148*H148</f>
        <v>0</v>
      </c>
      <c r="S148" s="227">
        <v>0</v>
      </c>
      <c r="T148" s="228">
        <f>S148*H148</f>
        <v>0</v>
      </c>
      <c r="AR148" s="229" t="s">
        <v>142</v>
      </c>
      <c r="AT148" s="229" t="s">
        <v>137</v>
      </c>
      <c r="AU148" s="229" t="s">
        <v>88</v>
      </c>
      <c r="AY148" s="132" t="s">
        <v>135</v>
      </c>
      <c r="BE148" s="230">
        <f>IF(N148="základní",J148,0)</f>
        <v>0</v>
      </c>
      <c r="BF148" s="230">
        <f>IF(N148="snížená",J148,0)</f>
        <v>0</v>
      </c>
      <c r="BG148" s="230">
        <f>IF(N148="zákl. přenesená",J148,0)</f>
        <v>0</v>
      </c>
      <c r="BH148" s="230">
        <f>IF(N148="sníž. přenesená",J148,0)</f>
        <v>0</v>
      </c>
      <c r="BI148" s="230">
        <f>IF(N148="nulová",J148,0)</f>
        <v>0</v>
      </c>
      <c r="BJ148" s="132" t="s">
        <v>86</v>
      </c>
      <c r="BK148" s="230">
        <f>ROUND(I148*H148,2)</f>
        <v>0</v>
      </c>
      <c r="BL148" s="132" t="s">
        <v>142</v>
      </c>
      <c r="BM148" s="229" t="s">
        <v>683</v>
      </c>
    </row>
    <row r="149" spans="2:65" s="232" customFormat="1">
      <c r="B149" s="231"/>
      <c r="D149" s="233" t="s">
        <v>144</v>
      </c>
      <c r="E149" s="234" t="s">
        <v>1</v>
      </c>
      <c r="F149" s="235" t="s">
        <v>245</v>
      </c>
      <c r="H149" s="234" t="s">
        <v>1</v>
      </c>
      <c r="L149" s="231"/>
      <c r="M149" s="236"/>
      <c r="T149" s="237"/>
      <c r="AT149" s="234" t="s">
        <v>144</v>
      </c>
      <c r="AU149" s="234" t="s">
        <v>88</v>
      </c>
      <c r="AV149" s="232" t="s">
        <v>86</v>
      </c>
      <c r="AW149" s="232" t="s">
        <v>36</v>
      </c>
      <c r="AX149" s="232" t="s">
        <v>79</v>
      </c>
      <c r="AY149" s="234" t="s">
        <v>135</v>
      </c>
    </row>
    <row r="150" spans="2:65" s="239" customFormat="1">
      <c r="B150" s="238"/>
      <c r="D150" s="233" t="s">
        <v>144</v>
      </c>
      <c r="E150" s="240" t="s">
        <v>1</v>
      </c>
      <c r="F150" s="241" t="s">
        <v>246</v>
      </c>
      <c r="H150" s="242">
        <v>52</v>
      </c>
      <c r="L150" s="238"/>
      <c r="M150" s="243"/>
      <c r="T150" s="244"/>
      <c r="AT150" s="240" t="s">
        <v>144</v>
      </c>
      <c r="AU150" s="240" t="s">
        <v>88</v>
      </c>
      <c r="AV150" s="239" t="s">
        <v>88</v>
      </c>
      <c r="AW150" s="239" t="s">
        <v>36</v>
      </c>
      <c r="AX150" s="239" t="s">
        <v>79</v>
      </c>
      <c r="AY150" s="240" t="s">
        <v>135</v>
      </c>
    </row>
    <row r="151" spans="2:65" s="246" customFormat="1">
      <c r="B151" s="245"/>
      <c r="D151" s="233" t="s">
        <v>144</v>
      </c>
      <c r="E151" s="247" t="s">
        <v>1</v>
      </c>
      <c r="F151" s="248" t="s">
        <v>150</v>
      </c>
      <c r="H151" s="249">
        <v>52</v>
      </c>
      <c r="L151" s="245"/>
      <c r="M151" s="250"/>
      <c r="T151" s="251"/>
      <c r="AT151" s="247" t="s">
        <v>144</v>
      </c>
      <c r="AU151" s="247" t="s">
        <v>88</v>
      </c>
      <c r="AV151" s="246" t="s">
        <v>142</v>
      </c>
      <c r="AW151" s="246" t="s">
        <v>36</v>
      </c>
      <c r="AX151" s="246" t="s">
        <v>86</v>
      </c>
      <c r="AY151" s="247" t="s">
        <v>135</v>
      </c>
    </row>
    <row r="152" spans="2:65" s="143" customFormat="1" ht="49.2" customHeight="1">
      <c r="B152" s="142"/>
      <c r="C152" s="219" t="s">
        <v>159</v>
      </c>
      <c r="D152" s="219" t="s">
        <v>137</v>
      </c>
      <c r="E152" s="220" t="s">
        <v>254</v>
      </c>
      <c r="F152" s="221" t="s">
        <v>255</v>
      </c>
      <c r="G152" s="222" t="s">
        <v>163</v>
      </c>
      <c r="H152" s="223">
        <v>1104</v>
      </c>
      <c r="I152" s="83"/>
      <c r="J152" s="224">
        <f>ROUND(I152*H152,2)</f>
        <v>0</v>
      </c>
      <c r="K152" s="221" t="s">
        <v>141</v>
      </c>
      <c r="L152" s="142"/>
      <c r="M152" s="225" t="s">
        <v>1</v>
      </c>
      <c r="N152" s="226" t="s">
        <v>44</v>
      </c>
      <c r="P152" s="227">
        <f>O152*H152</f>
        <v>0</v>
      </c>
      <c r="Q152" s="227">
        <v>0</v>
      </c>
      <c r="R152" s="227">
        <f>Q152*H152</f>
        <v>0</v>
      </c>
      <c r="S152" s="227">
        <v>0</v>
      </c>
      <c r="T152" s="228">
        <f>S152*H152</f>
        <v>0</v>
      </c>
      <c r="AR152" s="229" t="s">
        <v>142</v>
      </c>
      <c r="AT152" s="229" t="s">
        <v>137</v>
      </c>
      <c r="AU152" s="229" t="s">
        <v>88</v>
      </c>
      <c r="AY152" s="132" t="s">
        <v>135</v>
      </c>
      <c r="BE152" s="230">
        <f>IF(N152="základní",J152,0)</f>
        <v>0</v>
      </c>
      <c r="BF152" s="230">
        <f>IF(N152="snížená",J152,0)</f>
        <v>0</v>
      </c>
      <c r="BG152" s="230">
        <f>IF(N152="zákl. přenesená",J152,0)</f>
        <v>0</v>
      </c>
      <c r="BH152" s="230">
        <f>IF(N152="sníž. přenesená",J152,0)</f>
        <v>0</v>
      </c>
      <c r="BI152" s="230">
        <f>IF(N152="nulová",J152,0)</f>
        <v>0</v>
      </c>
      <c r="BJ152" s="132" t="s">
        <v>86</v>
      </c>
      <c r="BK152" s="230">
        <f>ROUND(I152*H152,2)</f>
        <v>0</v>
      </c>
      <c r="BL152" s="132" t="s">
        <v>142</v>
      </c>
      <c r="BM152" s="229" t="s">
        <v>684</v>
      </c>
    </row>
    <row r="153" spans="2:65" s="232" customFormat="1">
      <c r="B153" s="231"/>
      <c r="D153" s="233" t="s">
        <v>144</v>
      </c>
      <c r="E153" s="234" t="s">
        <v>1</v>
      </c>
      <c r="F153" s="235" t="s">
        <v>257</v>
      </c>
      <c r="H153" s="234" t="s">
        <v>1</v>
      </c>
      <c r="L153" s="231"/>
      <c r="M153" s="236"/>
      <c r="T153" s="237"/>
      <c r="AT153" s="234" t="s">
        <v>144</v>
      </c>
      <c r="AU153" s="234" t="s">
        <v>88</v>
      </c>
      <c r="AV153" s="232" t="s">
        <v>86</v>
      </c>
      <c r="AW153" s="232" t="s">
        <v>36</v>
      </c>
      <c r="AX153" s="232" t="s">
        <v>79</v>
      </c>
      <c r="AY153" s="234" t="s">
        <v>135</v>
      </c>
    </row>
    <row r="154" spans="2:65" s="239" customFormat="1">
      <c r="B154" s="238"/>
      <c r="D154" s="233" t="s">
        <v>144</v>
      </c>
      <c r="E154" s="240" t="s">
        <v>1</v>
      </c>
      <c r="F154" s="241" t="s">
        <v>685</v>
      </c>
      <c r="H154" s="242">
        <v>1104</v>
      </c>
      <c r="L154" s="238"/>
      <c r="M154" s="243"/>
      <c r="T154" s="244"/>
      <c r="AT154" s="240" t="s">
        <v>144</v>
      </c>
      <c r="AU154" s="240" t="s">
        <v>88</v>
      </c>
      <c r="AV154" s="239" t="s">
        <v>88</v>
      </c>
      <c r="AW154" s="239" t="s">
        <v>36</v>
      </c>
      <c r="AX154" s="239" t="s">
        <v>79</v>
      </c>
      <c r="AY154" s="240" t="s">
        <v>135</v>
      </c>
    </row>
    <row r="155" spans="2:65" s="246" customFormat="1">
      <c r="B155" s="245"/>
      <c r="D155" s="233" t="s">
        <v>144</v>
      </c>
      <c r="E155" s="247" t="s">
        <v>211</v>
      </c>
      <c r="F155" s="248" t="s">
        <v>150</v>
      </c>
      <c r="H155" s="249">
        <v>1104</v>
      </c>
      <c r="L155" s="245"/>
      <c r="M155" s="250"/>
      <c r="T155" s="251"/>
      <c r="AT155" s="247" t="s">
        <v>144</v>
      </c>
      <c r="AU155" s="247" t="s">
        <v>88</v>
      </c>
      <c r="AV155" s="246" t="s">
        <v>142</v>
      </c>
      <c r="AW155" s="246" t="s">
        <v>36</v>
      </c>
      <c r="AX155" s="246" t="s">
        <v>86</v>
      </c>
      <c r="AY155" s="247" t="s">
        <v>135</v>
      </c>
    </row>
    <row r="156" spans="2:65" s="143" customFormat="1" ht="44.25" customHeight="1">
      <c r="B156" s="142"/>
      <c r="C156" s="219" t="s">
        <v>168</v>
      </c>
      <c r="D156" s="219" t="s">
        <v>137</v>
      </c>
      <c r="E156" s="220" t="s">
        <v>259</v>
      </c>
      <c r="F156" s="221" t="s">
        <v>260</v>
      </c>
      <c r="G156" s="222" t="s">
        <v>163</v>
      </c>
      <c r="H156" s="223">
        <v>90</v>
      </c>
      <c r="I156" s="83"/>
      <c r="J156" s="224">
        <f>ROUND(I156*H156,2)</f>
        <v>0</v>
      </c>
      <c r="K156" s="221" t="s">
        <v>141</v>
      </c>
      <c r="L156" s="142"/>
      <c r="M156" s="225" t="s">
        <v>1</v>
      </c>
      <c r="N156" s="226" t="s">
        <v>44</v>
      </c>
      <c r="P156" s="227">
        <f>O156*H156</f>
        <v>0</v>
      </c>
      <c r="Q156" s="227">
        <v>0</v>
      </c>
      <c r="R156" s="227">
        <f>Q156*H156</f>
        <v>0</v>
      </c>
      <c r="S156" s="227">
        <v>0</v>
      </c>
      <c r="T156" s="228">
        <f>S156*H156</f>
        <v>0</v>
      </c>
      <c r="AR156" s="229" t="s">
        <v>142</v>
      </c>
      <c r="AT156" s="229" t="s">
        <v>137</v>
      </c>
      <c r="AU156" s="229" t="s">
        <v>88</v>
      </c>
      <c r="AY156" s="132" t="s">
        <v>135</v>
      </c>
      <c r="BE156" s="230">
        <f>IF(N156="základní",J156,0)</f>
        <v>0</v>
      </c>
      <c r="BF156" s="230">
        <f>IF(N156="snížená",J156,0)</f>
        <v>0</v>
      </c>
      <c r="BG156" s="230">
        <f>IF(N156="zákl. přenesená",J156,0)</f>
        <v>0</v>
      </c>
      <c r="BH156" s="230">
        <f>IF(N156="sníž. přenesená",J156,0)</f>
        <v>0</v>
      </c>
      <c r="BI156" s="230">
        <f>IF(N156="nulová",J156,0)</f>
        <v>0</v>
      </c>
      <c r="BJ156" s="132" t="s">
        <v>86</v>
      </c>
      <c r="BK156" s="230">
        <f>ROUND(I156*H156,2)</f>
        <v>0</v>
      </c>
      <c r="BL156" s="132" t="s">
        <v>142</v>
      </c>
      <c r="BM156" s="229" t="s">
        <v>686</v>
      </c>
    </row>
    <row r="157" spans="2:65" s="232" customFormat="1">
      <c r="B157" s="231"/>
      <c r="D157" s="233" t="s">
        <v>144</v>
      </c>
      <c r="E157" s="234" t="s">
        <v>1</v>
      </c>
      <c r="F157" s="235" t="s">
        <v>262</v>
      </c>
      <c r="H157" s="234" t="s">
        <v>1</v>
      </c>
      <c r="L157" s="231"/>
      <c r="M157" s="236"/>
      <c r="T157" s="237"/>
      <c r="AT157" s="234" t="s">
        <v>144</v>
      </c>
      <c r="AU157" s="234" t="s">
        <v>88</v>
      </c>
      <c r="AV157" s="232" t="s">
        <v>86</v>
      </c>
      <c r="AW157" s="232" t="s">
        <v>36</v>
      </c>
      <c r="AX157" s="232" t="s">
        <v>79</v>
      </c>
      <c r="AY157" s="234" t="s">
        <v>135</v>
      </c>
    </row>
    <row r="158" spans="2:65" s="239" customFormat="1">
      <c r="B158" s="238"/>
      <c r="D158" s="233" t="s">
        <v>144</v>
      </c>
      <c r="E158" s="240" t="s">
        <v>1</v>
      </c>
      <c r="F158" s="241" t="s">
        <v>687</v>
      </c>
      <c r="H158" s="242">
        <v>90</v>
      </c>
      <c r="L158" s="238"/>
      <c r="M158" s="243"/>
      <c r="T158" s="244"/>
      <c r="AT158" s="240" t="s">
        <v>144</v>
      </c>
      <c r="AU158" s="240" t="s">
        <v>88</v>
      </c>
      <c r="AV158" s="239" t="s">
        <v>88</v>
      </c>
      <c r="AW158" s="239" t="s">
        <v>36</v>
      </c>
      <c r="AX158" s="239" t="s">
        <v>79</v>
      </c>
      <c r="AY158" s="240" t="s">
        <v>135</v>
      </c>
    </row>
    <row r="159" spans="2:65" s="246" customFormat="1">
      <c r="B159" s="245"/>
      <c r="D159" s="233" t="s">
        <v>144</v>
      </c>
      <c r="E159" s="247" t="s">
        <v>220</v>
      </c>
      <c r="F159" s="248" t="s">
        <v>150</v>
      </c>
      <c r="H159" s="249">
        <v>90</v>
      </c>
      <c r="L159" s="245"/>
      <c r="M159" s="250"/>
      <c r="T159" s="251"/>
      <c r="AT159" s="247" t="s">
        <v>144</v>
      </c>
      <c r="AU159" s="247" t="s">
        <v>88</v>
      </c>
      <c r="AV159" s="246" t="s">
        <v>142</v>
      </c>
      <c r="AW159" s="246" t="s">
        <v>36</v>
      </c>
      <c r="AX159" s="246" t="s">
        <v>86</v>
      </c>
      <c r="AY159" s="247" t="s">
        <v>135</v>
      </c>
    </row>
    <row r="160" spans="2:65" s="143" customFormat="1" ht="33" customHeight="1">
      <c r="B160" s="142"/>
      <c r="C160" s="219" t="s">
        <v>174</v>
      </c>
      <c r="D160" s="219" t="s">
        <v>137</v>
      </c>
      <c r="E160" s="220" t="s">
        <v>264</v>
      </c>
      <c r="F160" s="221" t="s">
        <v>265</v>
      </c>
      <c r="G160" s="222" t="s">
        <v>163</v>
      </c>
      <c r="H160" s="223">
        <v>114</v>
      </c>
      <c r="I160" s="83"/>
      <c r="J160" s="224">
        <f>ROUND(I160*H160,2)</f>
        <v>0</v>
      </c>
      <c r="K160" s="221" t="s">
        <v>141</v>
      </c>
      <c r="L160" s="142"/>
      <c r="M160" s="225" t="s">
        <v>1</v>
      </c>
      <c r="N160" s="226" t="s">
        <v>44</v>
      </c>
      <c r="P160" s="227">
        <f>O160*H160</f>
        <v>0</v>
      </c>
      <c r="Q160" s="227">
        <v>0</v>
      </c>
      <c r="R160" s="227">
        <f>Q160*H160</f>
        <v>0</v>
      </c>
      <c r="S160" s="227">
        <v>0</v>
      </c>
      <c r="T160" s="228">
        <f>S160*H160</f>
        <v>0</v>
      </c>
      <c r="AR160" s="229" t="s">
        <v>142</v>
      </c>
      <c r="AT160" s="229" t="s">
        <v>137</v>
      </c>
      <c r="AU160" s="229" t="s">
        <v>88</v>
      </c>
      <c r="AY160" s="132" t="s">
        <v>135</v>
      </c>
      <c r="BE160" s="230">
        <f>IF(N160="základní",J160,0)</f>
        <v>0</v>
      </c>
      <c r="BF160" s="230">
        <f>IF(N160="snížená",J160,0)</f>
        <v>0</v>
      </c>
      <c r="BG160" s="230">
        <f>IF(N160="zákl. přenesená",J160,0)</f>
        <v>0</v>
      </c>
      <c r="BH160" s="230">
        <f>IF(N160="sníž. přenesená",J160,0)</f>
        <v>0</v>
      </c>
      <c r="BI160" s="230">
        <f>IF(N160="nulová",J160,0)</f>
        <v>0</v>
      </c>
      <c r="BJ160" s="132" t="s">
        <v>86</v>
      </c>
      <c r="BK160" s="230">
        <f>ROUND(I160*H160,2)</f>
        <v>0</v>
      </c>
      <c r="BL160" s="132" t="s">
        <v>142</v>
      </c>
      <c r="BM160" s="229" t="s">
        <v>688</v>
      </c>
    </row>
    <row r="161" spans="2:65" s="232" customFormat="1">
      <c r="B161" s="231"/>
      <c r="D161" s="233" t="s">
        <v>144</v>
      </c>
      <c r="E161" s="234" t="s">
        <v>1</v>
      </c>
      <c r="F161" s="235" t="s">
        <v>267</v>
      </c>
      <c r="H161" s="234" t="s">
        <v>1</v>
      </c>
      <c r="L161" s="231"/>
      <c r="M161" s="236"/>
      <c r="T161" s="237"/>
      <c r="AT161" s="234" t="s">
        <v>144</v>
      </c>
      <c r="AU161" s="234" t="s">
        <v>88</v>
      </c>
      <c r="AV161" s="232" t="s">
        <v>86</v>
      </c>
      <c r="AW161" s="232" t="s">
        <v>36</v>
      </c>
      <c r="AX161" s="232" t="s">
        <v>79</v>
      </c>
      <c r="AY161" s="234" t="s">
        <v>135</v>
      </c>
    </row>
    <row r="162" spans="2:65" s="239" customFormat="1">
      <c r="B162" s="238"/>
      <c r="D162" s="233" t="s">
        <v>144</v>
      </c>
      <c r="E162" s="240" t="s">
        <v>1</v>
      </c>
      <c r="F162" s="241" t="s">
        <v>689</v>
      </c>
      <c r="H162" s="242">
        <v>53</v>
      </c>
      <c r="L162" s="238"/>
      <c r="M162" s="243"/>
      <c r="T162" s="244"/>
      <c r="AT162" s="240" t="s">
        <v>144</v>
      </c>
      <c r="AU162" s="240" t="s">
        <v>88</v>
      </c>
      <c r="AV162" s="239" t="s">
        <v>88</v>
      </c>
      <c r="AW162" s="239" t="s">
        <v>36</v>
      </c>
      <c r="AX162" s="239" t="s">
        <v>79</v>
      </c>
      <c r="AY162" s="240" t="s">
        <v>135</v>
      </c>
    </row>
    <row r="163" spans="2:65" s="232" customFormat="1">
      <c r="B163" s="231"/>
      <c r="D163" s="233" t="s">
        <v>144</v>
      </c>
      <c r="E163" s="234" t="s">
        <v>1</v>
      </c>
      <c r="F163" s="235" t="s">
        <v>269</v>
      </c>
      <c r="H163" s="234" t="s">
        <v>1</v>
      </c>
      <c r="L163" s="231"/>
      <c r="M163" s="236"/>
      <c r="T163" s="237"/>
      <c r="AT163" s="234" t="s">
        <v>144</v>
      </c>
      <c r="AU163" s="234" t="s">
        <v>88</v>
      </c>
      <c r="AV163" s="232" t="s">
        <v>86</v>
      </c>
      <c r="AW163" s="232" t="s">
        <v>36</v>
      </c>
      <c r="AX163" s="232" t="s">
        <v>79</v>
      </c>
      <c r="AY163" s="234" t="s">
        <v>135</v>
      </c>
    </row>
    <row r="164" spans="2:65" s="239" customFormat="1">
      <c r="B164" s="238"/>
      <c r="D164" s="233" t="s">
        <v>144</v>
      </c>
      <c r="E164" s="240" t="s">
        <v>1</v>
      </c>
      <c r="F164" s="241" t="s">
        <v>690</v>
      </c>
      <c r="H164" s="242">
        <v>61</v>
      </c>
      <c r="L164" s="238"/>
      <c r="M164" s="243"/>
      <c r="T164" s="244"/>
      <c r="AT164" s="240" t="s">
        <v>144</v>
      </c>
      <c r="AU164" s="240" t="s">
        <v>88</v>
      </c>
      <c r="AV164" s="239" t="s">
        <v>88</v>
      </c>
      <c r="AW164" s="239" t="s">
        <v>36</v>
      </c>
      <c r="AX164" s="239" t="s">
        <v>79</v>
      </c>
      <c r="AY164" s="240" t="s">
        <v>135</v>
      </c>
    </row>
    <row r="165" spans="2:65" s="246" customFormat="1">
      <c r="B165" s="245"/>
      <c r="D165" s="233" t="s">
        <v>144</v>
      </c>
      <c r="E165" s="247" t="s">
        <v>228</v>
      </c>
      <c r="F165" s="248" t="s">
        <v>150</v>
      </c>
      <c r="H165" s="249">
        <v>114</v>
      </c>
      <c r="L165" s="245"/>
      <c r="M165" s="250"/>
      <c r="T165" s="251"/>
      <c r="AT165" s="247" t="s">
        <v>144</v>
      </c>
      <c r="AU165" s="247" t="s">
        <v>88</v>
      </c>
      <c r="AV165" s="246" t="s">
        <v>142</v>
      </c>
      <c r="AW165" s="246" t="s">
        <v>36</v>
      </c>
      <c r="AX165" s="246" t="s">
        <v>86</v>
      </c>
      <c r="AY165" s="247" t="s">
        <v>135</v>
      </c>
    </row>
    <row r="166" spans="2:65" s="143" customFormat="1" ht="44.25" customHeight="1">
      <c r="B166" s="142"/>
      <c r="C166" s="219" t="s">
        <v>180</v>
      </c>
      <c r="D166" s="219" t="s">
        <v>137</v>
      </c>
      <c r="E166" s="220" t="s">
        <v>271</v>
      </c>
      <c r="F166" s="221" t="s">
        <v>272</v>
      </c>
      <c r="G166" s="222" t="s">
        <v>157</v>
      </c>
      <c r="H166" s="223">
        <v>21</v>
      </c>
      <c r="I166" s="83"/>
      <c r="J166" s="224">
        <f>ROUND(I166*H166,2)</f>
        <v>0</v>
      </c>
      <c r="K166" s="221" t="s">
        <v>141</v>
      </c>
      <c r="L166" s="142"/>
      <c r="M166" s="225" t="s">
        <v>1</v>
      </c>
      <c r="N166" s="226" t="s">
        <v>44</v>
      </c>
      <c r="P166" s="227">
        <f>O166*H166</f>
        <v>0</v>
      </c>
      <c r="Q166" s="227">
        <v>8.3999999999999995E-3</v>
      </c>
      <c r="R166" s="227">
        <f>Q166*H166</f>
        <v>0.1764</v>
      </c>
      <c r="S166" s="227">
        <v>0</v>
      </c>
      <c r="T166" s="228">
        <f>S166*H166</f>
        <v>0</v>
      </c>
      <c r="AR166" s="229" t="s">
        <v>142</v>
      </c>
      <c r="AT166" s="229" t="s">
        <v>137</v>
      </c>
      <c r="AU166" s="229" t="s">
        <v>88</v>
      </c>
      <c r="AY166" s="132" t="s">
        <v>135</v>
      </c>
      <c r="BE166" s="230">
        <f>IF(N166="základní",J166,0)</f>
        <v>0</v>
      </c>
      <c r="BF166" s="230">
        <f>IF(N166="snížená",J166,0)</f>
        <v>0</v>
      </c>
      <c r="BG166" s="230">
        <f>IF(N166="zákl. přenesená",J166,0)</f>
        <v>0</v>
      </c>
      <c r="BH166" s="230">
        <f>IF(N166="sníž. přenesená",J166,0)</f>
        <v>0</v>
      </c>
      <c r="BI166" s="230">
        <f>IF(N166="nulová",J166,0)</f>
        <v>0</v>
      </c>
      <c r="BJ166" s="132" t="s">
        <v>86</v>
      </c>
      <c r="BK166" s="230">
        <f>ROUND(I166*H166,2)</f>
        <v>0</v>
      </c>
      <c r="BL166" s="132" t="s">
        <v>142</v>
      </c>
      <c r="BM166" s="229" t="s">
        <v>691</v>
      </c>
    </row>
    <row r="167" spans="2:65" s="232" customFormat="1">
      <c r="B167" s="231"/>
      <c r="D167" s="233" t="s">
        <v>144</v>
      </c>
      <c r="E167" s="234" t="s">
        <v>1</v>
      </c>
      <c r="F167" s="235" t="s">
        <v>274</v>
      </c>
      <c r="H167" s="234" t="s">
        <v>1</v>
      </c>
      <c r="L167" s="231"/>
      <c r="M167" s="236"/>
      <c r="T167" s="237"/>
      <c r="AT167" s="234" t="s">
        <v>144</v>
      </c>
      <c r="AU167" s="234" t="s">
        <v>88</v>
      </c>
      <c r="AV167" s="232" t="s">
        <v>86</v>
      </c>
      <c r="AW167" s="232" t="s">
        <v>36</v>
      </c>
      <c r="AX167" s="232" t="s">
        <v>79</v>
      </c>
      <c r="AY167" s="234" t="s">
        <v>135</v>
      </c>
    </row>
    <row r="168" spans="2:65" s="239" customFormat="1">
      <c r="B168" s="238"/>
      <c r="D168" s="233" t="s">
        <v>144</v>
      </c>
      <c r="E168" s="240" t="s">
        <v>1</v>
      </c>
      <c r="F168" s="241" t="s">
        <v>692</v>
      </c>
      <c r="H168" s="242">
        <v>21</v>
      </c>
      <c r="L168" s="238"/>
      <c r="M168" s="243"/>
      <c r="T168" s="244"/>
      <c r="AT168" s="240" t="s">
        <v>144</v>
      </c>
      <c r="AU168" s="240" t="s">
        <v>88</v>
      </c>
      <c r="AV168" s="239" t="s">
        <v>88</v>
      </c>
      <c r="AW168" s="239" t="s">
        <v>36</v>
      </c>
      <c r="AX168" s="239" t="s">
        <v>79</v>
      </c>
      <c r="AY168" s="240" t="s">
        <v>135</v>
      </c>
    </row>
    <row r="169" spans="2:65" s="246" customFormat="1">
      <c r="B169" s="245"/>
      <c r="D169" s="233" t="s">
        <v>144</v>
      </c>
      <c r="E169" s="247" t="s">
        <v>1</v>
      </c>
      <c r="F169" s="248" t="s">
        <v>150</v>
      </c>
      <c r="H169" s="249">
        <v>21</v>
      </c>
      <c r="L169" s="245"/>
      <c r="M169" s="250"/>
      <c r="T169" s="251"/>
      <c r="AT169" s="247" t="s">
        <v>144</v>
      </c>
      <c r="AU169" s="247" t="s">
        <v>88</v>
      </c>
      <c r="AV169" s="246" t="s">
        <v>142</v>
      </c>
      <c r="AW169" s="246" t="s">
        <v>36</v>
      </c>
      <c r="AX169" s="246" t="s">
        <v>86</v>
      </c>
      <c r="AY169" s="247" t="s">
        <v>135</v>
      </c>
    </row>
    <row r="170" spans="2:65" s="143" customFormat="1" ht="24.15" customHeight="1">
      <c r="B170" s="142"/>
      <c r="C170" s="356" t="s">
        <v>172</v>
      </c>
      <c r="D170" s="356" t="s">
        <v>276</v>
      </c>
      <c r="E170" s="357" t="s">
        <v>277</v>
      </c>
      <c r="F170" s="358" t="s">
        <v>278</v>
      </c>
      <c r="G170" s="359" t="s">
        <v>157</v>
      </c>
      <c r="H170" s="360">
        <v>23.1</v>
      </c>
      <c r="I170" s="105"/>
      <c r="J170" s="361">
        <f>ROUND(I170*H170,2)</f>
        <v>0</v>
      </c>
      <c r="K170" s="358" t="s">
        <v>141</v>
      </c>
      <c r="L170" s="362"/>
      <c r="M170" s="363" t="s">
        <v>1</v>
      </c>
      <c r="N170" s="364" t="s">
        <v>44</v>
      </c>
      <c r="P170" s="227">
        <f>O170*H170</f>
        <v>0</v>
      </c>
      <c r="Q170" s="227">
        <v>6.2399999999999997E-2</v>
      </c>
      <c r="R170" s="227">
        <f>Q170*H170</f>
        <v>1.4414400000000001</v>
      </c>
      <c r="S170" s="227">
        <v>0</v>
      </c>
      <c r="T170" s="228">
        <f>S170*H170</f>
        <v>0</v>
      </c>
      <c r="AR170" s="229" t="s">
        <v>180</v>
      </c>
      <c r="AT170" s="229" t="s">
        <v>276</v>
      </c>
      <c r="AU170" s="229" t="s">
        <v>88</v>
      </c>
      <c r="AY170" s="132" t="s">
        <v>135</v>
      </c>
      <c r="BE170" s="230">
        <f>IF(N170="základní",J170,0)</f>
        <v>0</v>
      </c>
      <c r="BF170" s="230">
        <f>IF(N170="snížená",J170,0)</f>
        <v>0</v>
      </c>
      <c r="BG170" s="230">
        <f>IF(N170="zákl. přenesená",J170,0)</f>
        <v>0</v>
      </c>
      <c r="BH170" s="230">
        <f>IF(N170="sníž. přenesená",J170,0)</f>
        <v>0</v>
      </c>
      <c r="BI170" s="230">
        <f>IF(N170="nulová",J170,0)</f>
        <v>0</v>
      </c>
      <c r="BJ170" s="132" t="s">
        <v>86</v>
      </c>
      <c r="BK170" s="230">
        <f>ROUND(I170*H170,2)</f>
        <v>0</v>
      </c>
      <c r="BL170" s="132" t="s">
        <v>142</v>
      </c>
      <c r="BM170" s="229" t="s">
        <v>693</v>
      </c>
    </row>
    <row r="171" spans="2:65" s="239" customFormat="1">
      <c r="B171" s="238"/>
      <c r="D171" s="233" t="s">
        <v>144</v>
      </c>
      <c r="F171" s="241" t="s">
        <v>694</v>
      </c>
      <c r="H171" s="242">
        <v>23.1</v>
      </c>
      <c r="L171" s="238"/>
      <c r="M171" s="243"/>
      <c r="T171" s="244"/>
      <c r="AT171" s="240" t="s">
        <v>144</v>
      </c>
      <c r="AU171" s="240" t="s">
        <v>88</v>
      </c>
      <c r="AV171" s="239" t="s">
        <v>88</v>
      </c>
      <c r="AW171" s="239" t="s">
        <v>4</v>
      </c>
      <c r="AX171" s="239" t="s">
        <v>86</v>
      </c>
      <c r="AY171" s="240" t="s">
        <v>135</v>
      </c>
    </row>
    <row r="172" spans="2:65" s="143" customFormat="1" ht="62.7" customHeight="1">
      <c r="B172" s="142"/>
      <c r="C172" s="219" t="s">
        <v>189</v>
      </c>
      <c r="D172" s="219" t="s">
        <v>137</v>
      </c>
      <c r="E172" s="220" t="s">
        <v>281</v>
      </c>
      <c r="F172" s="221" t="s">
        <v>282</v>
      </c>
      <c r="G172" s="222" t="s">
        <v>163</v>
      </c>
      <c r="H172" s="223">
        <v>1531</v>
      </c>
      <c r="I172" s="83"/>
      <c r="J172" s="224">
        <f>ROUND(I172*H172,2)</f>
        <v>0</v>
      </c>
      <c r="K172" s="221" t="s">
        <v>141</v>
      </c>
      <c r="L172" s="142"/>
      <c r="M172" s="225" t="s">
        <v>1</v>
      </c>
      <c r="N172" s="226" t="s">
        <v>44</v>
      </c>
      <c r="P172" s="227">
        <f>O172*H172</f>
        <v>0</v>
      </c>
      <c r="Q172" s="227">
        <v>0</v>
      </c>
      <c r="R172" s="227">
        <f>Q172*H172</f>
        <v>0</v>
      </c>
      <c r="S172" s="227">
        <v>0</v>
      </c>
      <c r="T172" s="228">
        <f>S172*H172</f>
        <v>0</v>
      </c>
      <c r="AR172" s="229" t="s">
        <v>142</v>
      </c>
      <c r="AT172" s="229" t="s">
        <v>137</v>
      </c>
      <c r="AU172" s="229" t="s">
        <v>88</v>
      </c>
      <c r="AY172" s="132" t="s">
        <v>135</v>
      </c>
      <c r="BE172" s="230">
        <f>IF(N172="základní",J172,0)</f>
        <v>0</v>
      </c>
      <c r="BF172" s="230">
        <f>IF(N172="snížená",J172,0)</f>
        <v>0</v>
      </c>
      <c r="BG172" s="230">
        <f>IF(N172="zákl. přenesená",J172,0)</f>
        <v>0</v>
      </c>
      <c r="BH172" s="230">
        <f>IF(N172="sníž. přenesená",J172,0)</f>
        <v>0</v>
      </c>
      <c r="BI172" s="230">
        <f>IF(N172="nulová",J172,0)</f>
        <v>0</v>
      </c>
      <c r="BJ172" s="132" t="s">
        <v>86</v>
      </c>
      <c r="BK172" s="230">
        <f>ROUND(I172*H172,2)</f>
        <v>0</v>
      </c>
      <c r="BL172" s="132" t="s">
        <v>142</v>
      </c>
      <c r="BM172" s="229" t="s">
        <v>695</v>
      </c>
    </row>
    <row r="173" spans="2:65" s="232" customFormat="1">
      <c r="B173" s="231"/>
      <c r="D173" s="233" t="s">
        <v>144</v>
      </c>
      <c r="E173" s="234" t="s">
        <v>1</v>
      </c>
      <c r="F173" s="235" t="s">
        <v>284</v>
      </c>
      <c r="H173" s="234" t="s">
        <v>1</v>
      </c>
      <c r="L173" s="231"/>
      <c r="M173" s="236"/>
      <c r="T173" s="237"/>
      <c r="AT173" s="234" t="s">
        <v>144</v>
      </c>
      <c r="AU173" s="234" t="s">
        <v>88</v>
      </c>
      <c r="AV173" s="232" t="s">
        <v>86</v>
      </c>
      <c r="AW173" s="232" t="s">
        <v>36</v>
      </c>
      <c r="AX173" s="232" t="s">
        <v>79</v>
      </c>
      <c r="AY173" s="234" t="s">
        <v>135</v>
      </c>
    </row>
    <row r="174" spans="2:65" s="239" customFormat="1">
      <c r="B174" s="238"/>
      <c r="D174" s="233" t="s">
        <v>144</v>
      </c>
      <c r="E174" s="240" t="s">
        <v>1</v>
      </c>
      <c r="F174" s="241" t="s">
        <v>285</v>
      </c>
      <c r="H174" s="242">
        <v>1104</v>
      </c>
      <c r="L174" s="238"/>
      <c r="M174" s="243"/>
      <c r="T174" s="244"/>
      <c r="AT174" s="240" t="s">
        <v>144</v>
      </c>
      <c r="AU174" s="240" t="s">
        <v>88</v>
      </c>
      <c r="AV174" s="239" t="s">
        <v>88</v>
      </c>
      <c r="AW174" s="239" t="s">
        <v>36</v>
      </c>
      <c r="AX174" s="239" t="s">
        <v>79</v>
      </c>
      <c r="AY174" s="240" t="s">
        <v>135</v>
      </c>
    </row>
    <row r="175" spans="2:65" s="239" customFormat="1">
      <c r="B175" s="238"/>
      <c r="D175" s="233" t="s">
        <v>144</v>
      </c>
      <c r="E175" s="240" t="s">
        <v>1</v>
      </c>
      <c r="F175" s="241" t="s">
        <v>286</v>
      </c>
      <c r="H175" s="242">
        <v>90</v>
      </c>
      <c r="L175" s="238"/>
      <c r="M175" s="243"/>
      <c r="T175" s="244"/>
      <c r="AT175" s="240" t="s">
        <v>144</v>
      </c>
      <c r="AU175" s="240" t="s">
        <v>88</v>
      </c>
      <c r="AV175" s="239" t="s">
        <v>88</v>
      </c>
      <c r="AW175" s="239" t="s">
        <v>36</v>
      </c>
      <c r="AX175" s="239" t="s">
        <v>79</v>
      </c>
      <c r="AY175" s="240" t="s">
        <v>135</v>
      </c>
    </row>
    <row r="176" spans="2:65" s="239" customFormat="1">
      <c r="B176" s="238"/>
      <c r="D176" s="233" t="s">
        <v>144</v>
      </c>
      <c r="E176" s="240" t="s">
        <v>1</v>
      </c>
      <c r="F176" s="241" t="s">
        <v>287</v>
      </c>
      <c r="H176" s="242">
        <v>114</v>
      </c>
      <c r="L176" s="238"/>
      <c r="M176" s="243"/>
      <c r="T176" s="244"/>
      <c r="AT176" s="240" t="s">
        <v>144</v>
      </c>
      <c r="AU176" s="240" t="s">
        <v>88</v>
      </c>
      <c r="AV176" s="239" t="s">
        <v>88</v>
      </c>
      <c r="AW176" s="239" t="s">
        <v>36</v>
      </c>
      <c r="AX176" s="239" t="s">
        <v>79</v>
      </c>
      <c r="AY176" s="240" t="s">
        <v>135</v>
      </c>
    </row>
    <row r="177" spans="2:65" s="239" customFormat="1">
      <c r="B177" s="238"/>
      <c r="D177" s="233" t="s">
        <v>144</v>
      </c>
      <c r="E177" s="240" t="s">
        <v>1</v>
      </c>
      <c r="F177" s="241" t="s">
        <v>288</v>
      </c>
      <c r="H177" s="242">
        <v>223</v>
      </c>
      <c r="L177" s="238"/>
      <c r="M177" s="243"/>
      <c r="T177" s="244"/>
      <c r="AT177" s="240" t="s">
        <v>144</v>
      </c>
      <c r="AU177" s="240" t="s">
        <v>88</v>
      </c>
      <c r="AV177" s="239" t="s">
        <v>88</v>
      </c>
      <c r="AW177" s="239" t="s">
        <v>36</v>
      </c>
      <c r="AX177" s="239" t="s">
        <v>79</v>
      </c>
      <c r="AY177" s="240" t="s">
        <v>135</v>
      </c>
    </row>
    <row r="178" spans="2:65" s="246" customFormat="1">
      <c r="B178" s="245"/>
      <c r="D178" s="233" t="s">
        <v>144</v>
      </c>
      <c r="E178" s="247" t="s">
        <v>1</v>
      </c>
      <c r="F178" s="248" t="s">
        <v>150</v>
      </c>
      <c r="H178" s="249">
        <v>1531</v>
      </c>
      <c r="L178" s="245"/>
      <c r="M178" s="250"/>
      <c r="T178" s="251"/>
      <c r="AT178" s="247" t="s">
        <v>144</v>
      </c>
      <c r="AU178" s="247" t="s">
        <v>88</v>
      </c>
      <c r="AV178" s="246" t="s">
        <v>142</v>
      </c>
      <c r="AW178" s="246" t="s">
        <v>36</v>
      </c>
      <c r="AX178" s="246" t="s">
        <v>86</v>
      </c>
      <c r="AY178" s="247" t="s">
        <v>135</v>
      </c>
    </row>
    <row r="179" spans="2:65" s="143" customFormat="1" ht="37.950000000000003" customHeight="1">
      <c r="B179" s="142"/>
      <c r="C179" s="219" t="s">
        <v>197</v>
      </c>
      <c r="D179" s="219" t="s">
        <v>137</v>
      </c>
      <c r="E179" s="220" t="s">
        <v>289</v>
      </c>
      <c r="F179" s="221" t="s">
        <v>290</v>
      </c>
      <c r="G179" s="222" t="s">
        <v>163</v>
      </c>
      <c r="H179" s="223">
        <v>1308</v>
      </c>
      <c r="I179" s="83"/>
      <c r="J179" s="224">
        <f>ROUND(I179*H179,2)</f>
        <v>0</v>
      </c>
      <c r="K179" s="221" t="s">
        <v>141</v>
      </c>
      <c r="L179" s="142"/>
      <c r="M179" s="225" t="s">
        <v>1</v>
      </c>
      <c r="N179" s="226" t="s">
        <v>44</v>
      </c>
      <c r="P179" s="227">
        <f>O179*H179</f>
        <v>0</v>
      </c>
      <c r="Q179" s="227">
        <v>0</v>
      </c>
      <c r="R179" s="227">
        <f>Q179*H179</f>
        <v>0</v>
      </c>
      <c r="S179" s="227">
        <v>0</v>
      </c>
      <c r="T179" s="228">
        <f>S179*H179</f>
        <v>0</v>
      </c>
      <c r="AR179" s="229" t="s">
        <v>142</v>
      </c>
      <c r="AT179" s="229" t="s">
        <v>137</v>
      </c>
      <c r="AU179" s="229" t="s">
        <v>88</v>
      </c>
      <c r="AY179" s="132" t="s">
        <v>135</v>
      </c>
      <c r="BE179" s="230">
        <f>IF(N179="základní",J179,0)</f>
        <v>0</v>
      </c>
      <c r="BF179" s="230">
        <f>IF(N179="snížená",J179,0)</f>
        <v>0</v>
      </c>
      <c r="BG179" s="230">
        <f>IF(N179="zákl. přenesená",J179,0)</f>
        <v>0</v>
      </c>
      <c r="BH179" s="230">
        <f>IF(N179="sníž. přenesená",J179,0)</f>
        <v>0</v>
      </c>
      <c r="BI179" s="230">
        <f>IF(N179="nulová",J179,0)</f>
        <v>0</v>
      </c>
      <c r="BJ179" s="132" t="s">
        <v>86</v>
      </c>
      <c r="BK179" s="230">
        <f>ROUND(I179*H179,2)</f>
        <v>0</v>
      </c>
      <c r="BL179" s="132" t="s">
        <v>142</v>
      </c>
      <c r="BM179" s="229" t="s">
        <v>696</v>
      </c>
    </row>
    <row r="180" spans="2:65" s="232" customFormat="1">
      <c r="B180" s="231"/>
      <c r="D180" s="233" t="s">
        <v>144</v>
      </c>
      <c r="E180" s="234" t="s">
        <v>1</v>
      </c>
      <c r="F180" s="235" t="s">
        <v>292</v>
      </c>
      <c r="H180" s="234" t="s">
        <v>1</v>
      </c>
      <c r="L180" s="231"/>
      <c r="M180" s="236"/>
      <c r="T180" s="237"/>
      <c r="AT180" s="234" t="s">
        <v>144</v>
      </c>
      <c r="AU180" s="234" t="s">
        <v>88</v>
      </c>
      <c r="AV180" s="232" t="s">
        <v>86</v>
      </c>
      <c r="AW180" s="232" t="s">
        <v>36</v>
      </c>
      <c r="AX180" s="232" t="s">
        <v>79</v>
      </c>
      <c r="AY180" s="234" t="s">
        <v>135</v>
      </c>
    </row>
    <row r="181" spans="2:65" s="239" customFormat="1">
      <c r="B181" s="238"/>
      <c r="D181" s="233" t="s">
        <v>144</v>
      </c>
      <c r="E181" s="240" t="s">
        <v>1</v>
      </c>
      <c r="F181" s="241" t="s">
        <v>285</v>
      </c>
      <c r="H181" s="242">
        <v>1104</v>
      </c>
      <c r="L181" s="238"/>
      <c r="M181" s="243"/>
      <c r="T181" s="244"/>
      <c r="AT181" s="240" t="s">
        <v>144</v>
      </c>
      <c r="AU181" s="240" t="s">
        <v>88</v>
      </c>
      <c r="AV181" s="239" t="s">
        <v>88</v>
      </c>
      <c r="AW181" s="239" t="s">
        <v>36</v>
      </c>
      <c r="AX181" s="239" t="s">
        <v>79</v>
      </c>
      <c r="AY181" s="240" t="s">
        <v>135</v>
      </c>
    </row>
    <row r="182" spans="2:65" s="239" customFormat="1">
      <c r="B182" s="238"/>
      <c r="D182" s="233" t="s">
        <v>144</v>
      </c>
      <c r="E182" s="240" t="s">
        <v>1</v>
      </c>
      <c r="F182" s="241" t="s">
        <v>286</v>
      </c>
      <c r="H182" s="242">
        <v>90</v>
      </c>
      <c r="L182" s="238"/>
      <c r="M182" s="243"/>
      <c r="T182" s="244"/>
      <c r="AT182" s="240" t="s">
        <v>144</v>
      </c>
      <c r="AU182" s="240" t="s">
        <v>88</v>
      </c>
      <c r="AV182" s="239" t="s">
        <v>88</v>
      </c>
      <c r="AW182" s="239" t="s">
        <v>36</v>
      </c>
      <c r="AX182" s="239" t="s">
        <v>79</v>
      </c>
      <c r="AY182" s="240" t="s">
        <v>135</v>
      </c>
    </row>
    <row r="183" spans="2:65" s="239" customFormat="1">
      <c r="B183" s="238"/>
      <c r="D183" s="233" t="s">
        <v>144</v>
      </c>
      <c r="E183" s="240" t="s">
        <v>1</v>
      </c>
      <c r="F183" s="241" t="s">
        <v>287</v>
      </c>
      <c r="H183" s="242">
        <v>114</v>
      </c>
      <c r="L183" s="238"/>
      <c r="M183" s="243"/>
      <c r="T183" s="244"/>
      <c r="AT183" s="240" t="s">
        <v>144</v>
      </c>
      <c r="AU183" s="240" t="s">
        <v>88</v>
      </c>
      <c r="AV183" s="239" t="s">
        <v>88</v>
      </c>
      <c r="AW183" s="239" t="s">
        <v>36</v>
      </c>
      <c r="AX183" s="239" t="s">
        <v>79</v>
      </c>
      <c r="AY183" s="240" t="s">
        <v>135</v>
      </c>
    </row>
    <row r="184" spans="2:65" s="246" customFormat="1">
      <c r="B184" s="245"/>
      <c r="D184" s="233" t="s">
        <v>144</v>
      </c>
      <c r="E184" s="247" t="s">
        <v>1</v>
      </c>
      <c r="F184" s="248" t="s">
        <v>150</v>
      </c>
      <c r="H184" s="249">
        <v>1308</v>
      </c>
      <c r="L184" s="245"/>
      <c r="M184" s="250"/>
      <c r="T184" s="251"/>
      <c r="AT184" s="247" t="s">
        <v>144</v>
      </c>
      <c r="AU184" s="247" t="s">
        <v>88</v>
      </c>
      <c r="AV184" s="246" t="s">
        <v>142</v>
      </c>
      <c r="AW184" s="246" t="s">
        <v>36</v>
      </c>
      <c r="AX184" s="246" t="s">
        <v>86</v>
      </c>
      <c r="AY184" s="247" t="s">
        <v>135</v>
      </c>
    </row>
    <row r="185" spans="2:65" s="143" customFormat="1" ht="44.25" customHeight="1">
      <c r="B185" s="142"/>
      <c r="C185" s="219" t="s">
        <v>293</v>
      </c>
      <c r="D185" s="219" t="s">
        <v>137</v>
      </c>
      <c r="E185" s="220" t="s">
        <v>294</v>
      </c>
      <c r="F185" s="221" t="s">
        <v>295</v>
      </c>
      <c r="G185" s="222" t="s">
        <v>163</v>
      </c>
      <c r="H185" s="223">
        <v>1308</v>
      </c>
      <c r="I185" s="83"/>
      <c r="J185" s="224">
        <f>ROUND(I185*H185,2)</f>
        <v>0</v>
      </c>
      <c r="K185" s="221" t="s">
        <v>141</v>
      </c>
      <c r="L185" s="142"/>
      <c r="M185" s="225" t="s">
        <v>1</v>
      </c>
      <c r="N185" s="226" t="s">
        <v>44</v>
      </c>
      <c r="P185" s="227">
        <f>O185*H185</f>
        <v>0</v>
      </c>
      <c r="Q185" s="227">
        <v>0</v>
      </c>
      <c r="R185" s="227">
        <f>Q185*H185</f>
        <v>0</v>
      </c>
      <c r="S185" s="227">
        <v>0</v>
      </c>
      <c r="T185" s="228">
        <f>S185*H185</f>
        <v>0</v>
      </c>
      <c r="AR185" s="229" t="s">
        <v>142</v>
      </c>
      <c r="AT185" s="229" t="s">
        <v>137</v>
      </c>
      <c r="AU185" s="229" t="s">
        <v>88</v>
      </c>
      <c r="AY185" s="132" t="s">
        <v>135</v>
      </c>
      <c r="BE185" s="230">
        <f>IF(N185="základní",J185,0)</f>
        <v>0</v>
      </c>
      <c r="BF185" s="230">
        <f>IF(N185="snížená",J185,0)</f>
        <v>0</v>
      </c>
      <c r="BG185" s="230">
        <f>IF(N185="zákl. přenesená",J185,0)</f>
        <v>0</v>
      </c>
      <c r="BH185" s="230">
        <f>IF(N185="sníž. přenesená",J185,0)</f>
        <v>0</v>
      </c>
      <c r="BI185" s="230">
        <f>IF(N185="nulová",J185,0)</f>
        <v>0</v>
      </c>
      <c r="BJ185" s="132" t="s">
        <v>86</v>
      </c>
      <c r="BK185" s="230">
        <f>ROUND(I185*H185,2)</f>
        <v>0</v>
      </c>
      <c r="BL185" s="132" t="s">
        <v>142</v>
      </c>
      <c r="BM185" s="229" t="s">
        <v>697</v>
      </c>
    </row>
    <row r="186" spans="2:65" s="232" customFormat="1">
      <c r="B186" s="231"/>
      <c r="D186" s="233" t="s">
        <v>144</v>
      </c>
      <c r="E186" s="234" t="s">
        <v>1</v>
      </c>
      <c r="F186" s="235" t="s">
        <v>297</v>
      </c>
      <c r="H186" s="234" t="s">
        <v>1</v>
      </c>
      <c r="L186" s="231"/>
      <c r="M186" s="236"/>
      <c r="T186" s="237"/>
      <c r="AT186" s="234" t="s">
        <v>144</v>
      </c>
      <c r="AU186" s="234" t="s">
        <v>88</v>
      </c>
      <c r="AV186" s="232" t="s">
        <v>86</v>
      </c>
      <c r="AW186" s="232" t="s">
        <v>36</v>
      </c>
      <c r="AX186" s="232" t="s">
        <v>79</v>
      </c>
      <c r="AY186" s="234" t="s">
        <v>135</v>
      </c>
    </row>
    <row r="187" spans="2:65" s="239" customFormat="1">
      <c r="B187" s="238"/>
      <c r="D187" s="233" t="s">
        <v>144</v>
      </c>
      <c r="E187" s="240" t="s">
        <v>1</v>
      </c>
      <c r="F187" s="241" t="s">
        <v>285</v>
      </c>
      <c r="H187" s="242">
        <v>1104</v>
      </c>
      <c r="L187" s="238"/>
      <c r="M187" s="243"/>
      <c r="T187" s="244"/>
      <c r="AT187" s="240" t="s">
        <v>144</v>
      </c>
      <c r="AU187" s="240" t="s">
        <v>88</v>
      </c>
      <c r="AV187" s="239" t="s">
        <v>88</v>
      </c>
      <c r="AW187" s="239" t="s">
        <v>36</v>
      </c>
      <c r="AX187" s="239" t="s">
        <v>79</v>
      </c>
      <c r="AY187" s="240" t="s">
        <v>135</v>
      </c>
    </row>
    <row r="188" spans="2:65" s="239" customFormat="1">
      <c r="B188" s="238"/>
      <c r="D188" s="233" t="s">
        <v>144</v>
      </c>
      <c r="E188" s="240" t="s">
        <v>1</v>
      </c>
      <c r="F188" s="241" t="s">
        <v>286</v>
      </c>
      <c r="H188" s="242">
        <v>90</v>
      </c>
      <c r="L188" s="238"/>
      <c r="M188" s="243"/>
      <c r="T188" s="244"/>
      <c r="AT188" s="240" t="s">
        <v>144</v>
      </c>
      <c r="AU188" s="240" t="s">
        <v>88</v>
      </c>
      <c r="AV188" s="239" t="s">
        <v>88</v>
      </c>
      <c r="AW188" s="239" t="s">
        <v>36</v>
      </c>
      <c r="AX188" s="239" t="s">
        <v>79</v>
      </c>
      <c r="AY188" s="240" t="s">
        <v>135</v>
      </c>
    </row>
    <row r="189" spans="2:65" s="239" customFormat="1">
      <c r="B189" s="238"/>
      <c r="D189" s="233" t="s">
        <v>144</v>
      </c>
      <c r="E189" s="240" t="s">
        <v>1</v>
      </c>
      <c r="F189" s="241" t="s">
        <v>287</v>
      </c>
      <c r="H189" s="242">
        <v>114</v>
      </c>
      <c r="L189" s="238"/>
      <c r="M189" s="243"/>
      <c r="T189" s="244"/>
      <c r="AT189" s="240" t="s">
        <v>144</v>
      </c>
      <c r="AU189" s="240" t="s">
        <v>88</v>
      </c>
      <c r="AV189" s="239" t="s">
        <v>88</v>
      </c>
      <c r="AW189" s="239" t="s">
        <v>36</v>
      </c>
      <c r="AX189" s="239" t="s">
        <v>79</v>
      </c>
      <c r="AY189" s="240" t="s">
        <v>135</v>
      </c>
    </row>
    <row r="190" spans="2:65" s="246" customFormat="1">
      <c r="B190" s="245"/>
      <c r="D190" s="233" t="s">
        <v>144</v>
      </c>
      <c r="E190" s="247" t="s">
        <v>1</v>
      </c>
      <c r="F190" s="248" t="s">
        <v>150</v>
      </c>
      <c r="H190" s="249">
        <v>1308</v>
      </c>
      <c r="L190" s="245"/>
      <c r="M190" s="250"/>
      <c r="T190" s="251"/>
      <c r="AT190" s="247" t="s">
        <v>144</v>
      </c>
      <c r="AU190" s="247" t="s">
        <v>88</v>
      </c>
      <c r="AV190" s="246" t="s">
        <v>142</v>
      </c>
      <c r="AW190" s="246" t="s">
        <v>36</v>
      </c>
      <c r="AX190" s="246" t="s">
        <v>86</v>
      </c>
      <c r="AY190" s="247" t="s">
        <v>135</v>
      </c>
    </row>
    <row r="191" spans="2:65" s="143" customFormat="1" ht="44.25" customHeight="1">
      <c r="B191" s="142"/>
      <c r="C191" s="219" t="s">
        <v>298</v>
      </c>
      <c r="D191" s="219" t="s">
        <v>137</v>
      </c>
      <c r="E191" s="220" t="s">
        <v>299</v>
      </c>
      <c r="F191" s="221" t="s">
        <v>300</v>
      </c>
      <c r="G191" s="222" t="s">
        <v>163</v>
      </c>
      <c r="H191" s="223">
        <v>223</v>
      </c>
      <c r="I191" s="83"/>
      <c r="J191" s="224">
        <f>ROUND(I191*H191,2)</f>
        <v>0</v>
      </c>
      <c r="K191" s="221" t="s">
        <v>141</v>
      </c>
      <c r="L191" s="142"/>
      <c r="M191" s="225" t="s">
        <v>1</v>
      </c>
      <c r="N191" s="226" t="s">
        <v>44</v>
      </c>
      <c r="P191" s="227">
        <f>O191*H191</f>
        <v>0</v>
      </c>
      <c r="Q191" s="227">
        <v>0</v>
      </c>
      <c r="R191" s="227">
        <f>Q191*H191</f>
        <v>0</v>
      </c>
      <c r="S191" s="227">
        <v>0</v>
      </c>
      <c r="T191" s="228">
        <f>S191*H191</f>
        <v>0</v>
      </c>
      <c r="AR191" s="229" t="s">
        <v>142</v>
      </c>
      <c r="AT191" s="229" t="s">
        <v>137</v>
      </c>
      <c r="AU191" s="229" t="s">
        <v>88</v>
      </c>
      <c r="AY191" s="132" t="s">
        <v>135</v>
      </c>
      <c r="BE191" s="230">
        <f>IF(N191="základní",J191,0)</f>
        <v>0</v>
      </c>
      <c r="BF191" s="230">
        <f>IF(N191="snížená",J191,0)</f>
        <v>0</v>
      </c>
      <c r="BG191" s="230">
        <f>IF(N191="zákl. přenesená",J191,0)</f>
        <v>0</v>
      </c>
      <c r="BH191" s="230">
        <f>IF(N191="sníž. přenesená",J191,0)</f>
        <v>0</v>
      </c>
      <c r="BI191" s="230">
        <f>IF(N191="nulová",J191,0)</f>
        <v>0</v>
      </c>
      <c r="BJ191" s="132" t="s">
        <v>86</v>
      </c>
      <c r="BK191" s="230">
        <f>ROUND(I191*H191,2)</f>
        <v>0</v>
      </c>
      <c r="BL191" s="132" t="s">
        <v>142</v>
      </c>
      <c r="BM191" s="229" t="s">
        <v>698</v>
      </c>
    </row>
    <row r="192" spans="2:65" s="232" customFormat="1">
      <c r="B192" s="231"/>
      <c r="D192" s="233" t="s">
        <v>144</v>
      </c>
      <c r="E192" s="234" t="s">
        <v>1</v>
      </c>
      <c r="F192" s="235" t="s">
        <v>302</v>
      </c>
      <c r="H192" s="234" t="s">
        <v>1</v>
      </c>
      <c r="L192" s="231"/>
      <c r="M192" s="236"/>
      <c r="T192" s="237"/>
      <c r="AT192" s="234" t="s">
        <v>144</v>
      </c>
      <c r="AU192" s="234" t="s">
        <v>88</v>
      </c>
      <c r="AV192" s="232" t="s">
        <v>86</v>
      </c>
      <c r="AW192" s="232" t="s">
        <v>36</v>
      </c>
      <c r="AX192" s="232" t="s">
        <v>79</v>
      </c>
      <c r="AY192" s="234" t="s">
        <v>135</v>
      </c>
    </row>
    <row r="193" spans="2:65" s="239" customFormat="1">
      <c r="B193" s="238"/>
      <c r="D193" s="233" t="s">
        <v>144</v>
      </c>
      <c r="E193" s="240" t="s">
        <v>1</v>
      </c>
      <c r="F193" s="241" t="s">
        <v>699</v>
      </c>
      <c r="H193" s="242">
        <v>223</v>
      </c>
      <c r="L193" s="238"/>
      <c r="M193" s="243"/>
      <c r="T193" s="244"/>
      <c r="AT193" s="240" t="s">
        <v>144</v>
      </c>
      <c r="AU193" s="240" t="s">
        <v>88</v>
      </c>
      <c r="AV193" s="239" t="s">
        <v>88</v>
      </c>
      <c r="AW193" s="239" t="s">
        <v>36</v>
      </c>
      <c r="AX193" s="239" t="s">
        <v>79</v>
      </c>
      <c r="AY193" s="240" t="s">
        <v>135</v>
      </c>
    </row>
    <row r="194" spans="2:65" s="246" customFormat="1">
      <c r="B194" s="245"/>
      <c r="D194" s="233" t="s">
        <v>144</v>
      </c>
      <c r="E194" s="247" t="s">
        <v>217</v>
      </c>
      <c r="F194" s="248" t="s">
        <v>150</v>
      </c>
      <c r="H194" s="249">
        <v>223</v>
      </c>
      <c r="L194" s="245"/>
      <c r="M194" s="250"/>
      <c r="T194" s="251"/>
      <c r="AT194" s="247" t="s">
        <v>144</v>
      </c>
      <c r="AU194" s="247" t="s">
        <v>88</v>
      </c>
      <c r="AV194" s="246" t="s">
        <v>142</v>
      </c>
      <c r="AW194" s="246" t="s">
        <v>36</v>
      </c>
      <c r="AX194" s="246" t="s">
        <v>86</v>
      </c>
      <c r="AY194" s="247" t="s">
        <v>135</v>
      </c>
    </row>
    <row r="195" spans="2:65" s="143" customFormat="1" ht="62.7" customHeight="1">
      <c r="B195" s="142"/>
      <c r="C195" s="219" t="s">
        <v>304</v>
      </c>
      <c r="D195" s="219" t="s">
        <v>137</v>
      </c>
      <c r="E195" s="220" t="s">
        <v>305</v>
      </c>
      <c r="F195" s="221" t="s">
        <v>306</v>
      </c>
      <c r="G195" s="222" t="s">
        <v>163</v>
      </c>
      <c r="H195" s="223">
        <v>1085</v>
      </c>
      <c r="I195" s="83"/>
      <c r="J195" s="224">
        <f>ROUND(I195*H195,2)</f>
        <v>0</v>
      </c>
      <c r="K195" s="221" t="s">
        <v>141</v>
      </c>
      <c r="L195" s="142"/>
      <c r="M195" s="225" t="s">
        <v>1</v>
      </c>
      <c r="N195" s="226" t="s">
        <v>44</v>
      </c>
      <c r="P195" s="227">
        <f>O195*H195</f>
        <v>0</v>
      </c>
      <c r="Q195" s="227">
        <v>0</v>
      </c>
      <c r="R195" s="227">
        <f>Q195*H195</f>
        <v>0</v>
      </c>
      <c r="S195" s="227">
        <v>0</v>
      </c>
      <c r="T195" s="228">
        <f>S195*H195</f>
        <v>0</v>
      </c>
      <c r="AR195" s="229" t="s">
        <v>142</v>
      </c>
      <c r="AT195" s="229" t="s">
        <v>137</v>
      </c>
      <c r="AU195" s="229" t="s">
        <v>88</v>
      </c>
      <c r="AY195" s="132" t="s">
        <v>135</v>
      </c>
      <c r="BE195" s="230">
        <f>IF(N195="základní",J195,0)</f>
        <v>0</v>
      </c>
      <c r="BF195" s="230">
        <f>IF(N195="snížená",J195,0)</f>
        <v>0</v>
      </c>
      <c r="BG195" s="230">
        <f>IF(N195="zákl. přenesená",J195,0)</f>
        <v>0</v>
      </c>
      <c r="BH195" s="230">
        <f>IF(N195="sníž. přenesená",J195,0)</f>
        <v>0</v>
      </c>
      <c r="BI195" s="230">
        <f>IF(N195="nulová",J195,0)</f>
        <v>0</v>
      </c>
      <c r="BJ195" s="132" t="s">
        <v>86</v>
      </c>
      <c r="BK195" s="230">
        <f>ROUND(I195*H195,2)</f>
        <v>0</v>
      </c>
      <c r="BL195" s="132" t="s">
        <v>142</v>
      </c>
      <c r="BM195" s="229" t="s">
        <v>700</v>
      </c>
    </row>
    <row r="196" spans="2:65" s="232" customFormat="1" ht="20.399999999999999">
      <c r="B196" s="231"/>
      <c r="D196" s="233" t="s">
        <v>144</v>
      </c>
      <c r="E196" s="234" t="s">
        <v>1</v>
      </c>
      <c r="F196" s="235" t="s">
        <v>308</v>
      </c>
      <c r="H196" s="234" t="s">
        <v>1</v>
      </c>
      <c r="L196" s="231"/>
      <c r="M196" s="236"/>
      <c r="T196" s="237"/>
      <c r="AT196" s="234" t="s">
        <v>144</v>
      </c>
      <c r="AU196" s="234" t="s">
        <v>88</v>
      </c>
      <c r="AV196" s="232" t="s">
        <v>86</v>
      </c>
      <c r="AW196" s="232" t="s">
        <v>36</v>
      </c>
      <c r="AX196" s="232" t="s">
        <v>79</v>
      </c>
      <c r="AY196" s="234" t="s">
        <v>135</v>
      </c>
    </row>
    <row r="197" spans="2:65" s="239" customFormat="1">
      <c r="B197" s="238"/>
      <c r="D197" s="233" t="s">
        <v>144</v>
      </c>
      <c r="E197" s="240" t="s">
        <v>1</v>
      </c>
      <c r="F197" s="241" t="s">
        <v>285</v>
      </c>
      <c r="H197" s="242">
        <v>1104</v>
      </c>
      <c r="L197" s="238"/>
      <c r="M197" s="243"/>
      <c r="T197" s="244"/>
      <c r="AT197" s="240" t="s">
        <v>144</v>
      </c>
      <c r="AU197" s="240" t="s">
        <v>88</v>
      </c>
      <c r="AV197" s="239" t="s">
        <v>88</v>
      </c>
      <c r="AW197" s="239" t="s">
        <v>36</v>
      </c>
      <c r="AX197" s="239" t="s">
        <v>79</v>
      </c>
      <c r="AY197" s="240" t="s">
        <v>135</v>
      </c>
    </row>
    <row r="198" spans="2:65" s="239" customFormat="1">
      <c r="B198" s="238"/>
      <c r="D198" s="233" t="s">
        <v>144</v>
      </c>
      <c r="E198" s="240" t="s">
        <v>1</v>
      </c>
      <c r="F198" s="241" t="s">
        <v>286</v>
      </c>
      <c r="H198" s="242">
        <v>90</v>
      </c>
      <c r="L198" s="238"/>
      <c r="M198" s="243"/>
      <c r="T198" s="244"/>
      <c r="AT198" s="240" t="s">
        <v>144</v>
      </c>
      <c r="AU198" s="240" t="s">
        <v>88</v>
      </c>
      <c r="AV198" s="239" t="s">
        <v>88</v>
      </c>
      <c r="AW198" s="239" t="s">
        <v>36</v>
      </c>
      <c r="AX198" s="239" t="s">
        <v>79</v>
      </c>
      <c r="AY198" s="240" t="s">
        <v>135</v>
      </c>
    </row>
    <row r="199" spans="2:65" s="239" customFormat="1">
      <c r="B199" s="238"/>
      <c r="D199" s="233" t="s">
        <v>144</v>
      </c>
      <c r="E199" s="240" t="s">
        <v>1</v>
      </c>
      <c r="F199" s="241" t="s">
        <v>287</v>
      </c>
      <c r="H199" s="242">
        <v>114</v>
      </c>
      <c r="L199" s="238"/>
      <c r="M199" s="243"/>
      <c r="T199" s="244"/>
      <c r="AT199" s="240" t="s">
        <v>144</v>
      </c>
      <c r="AU199" s="240" t="s">
        <v>88</v>
      </c>
      <c r="AV199" s="239" t="s">
        <v>88</v>
      </c>
      <c r="AW199" s="239" t="s">
        <v>36</v>
      </c>
      <c r="AX199" s="239" t="s">
        <v>79</v>
      </c>
      <c r="AY199" s="240" t="s">
        <v>135</v>
      </c>
    </row>
    <row r="200" spans="2:65" s="239" customFormat="1">
      <c r="B200" s="238"/>
      <c r="D200" s="233" t="s">
        <v>144</v>
      </c>
      <c r="E200" s="240" t="s">
        <v>1</v>
      </c>
      <c r="F200" s="241" t="s">
        <v>309</v>
      </c>
      <c r="H200" s="242">
        <v>-223</v>
      </c>
      <c r="L200" s="238"/>
      <c r="M200" s="243"/>
      <c r="T200" s="244"/>
      <c r="AT200" s="240" t="s">
        <v>144</v>
      </c>
      <c r="AU200" s="240" t="s">
        <v>88</v>
      </c>
      <c r="AV200" s="239" t="s">
        <v>88</v>
      </c>
      <c r="AW200" s="239" t="s">
        <v>36</v>
      </c>
      <c r="AX200" s="239" t="s">
        <v>79</v>
      </c>
      <c r="AY200" s="240" t="s">
        <v>135</v>
      </c>
    </row>
    <row r="201" spans="2:65" s="246" customFormat="1">
      <c r="B201" s="245"/>
      <c r="D201" s="233" t="s">
        <v>144</v>
      </c>
      <c r="E201" s="247" t="s">
        <v>1</v>
      </c>
      <c r="F201" s="248" t="s">
        <v>150</v>
      </c>
      <c r="H201" s="249">
        <v>1085</v>
      </c>
      <c r="L201" s="245"/>
      <c r="M201" s="250"/>
      <c r="T201" s="251"/>
      <c r="AT201" s="247" t="s">
        <v>144</v>
      </c>
      <c r="AU201" s="247" t="s">
        <v>88</v>
      </c>
      <c r="AV201" s="246" t="s">
        <v>142</v>
      </c>
      <c r="AW201" s="246" t="s">
        <v>36</v>
      </c>
      <c r="AX201" s="246" t="s">
        <v>86</v>
      </c>
      <c r="AY201" s="247" t="s">
        <v>135</v>
      </c>
    </row>
    <row r="202" spans="2:65" s="143" customFormat="1" ht="66.75" customHeight="1">
      <c r="B202" s="142"/>
      <c r="C202" s="219" t="s">
        <v>8</v>
      </c>
      <c r="D202" s="219" t="s">
        <v>137</v>
      </c>
      <c r="E202" s="220" t="s">
        <v>310</v>
      </c>
      <c r="F202" s="221" t="s">
        <v>311</v>
      </c>
      <c r="G202" s="222" t="s">
        <v>163</v>
      </c>
      <c r="H202" s="223">
        <v>4340</v>
      </c>
      <c r="I202" s="83"/>
      <c r="J202" s="224">
        <f>ROUND(I202*H202,2)</f>
        <v>0</v>
      </c>
      <c r="K202" s="221" t="s">
        <v>141</v>
      </c>
      <c r="L202" s="142"/>
      <c r="M202" s="225" t="s">
        <v>1</v>
      </c>
      <c r="N202" s="226" t="s">
        <v>44</v>
      </c>
      <c r="P202" s="227">
        <f>O202*H202</f>
        <v>0</v>
      </c>
      <c r="Q202" s="227">
        <v>0</v>
      </c>
      <c r="R202" s="227">
        <f>Q202*H202</f>
        <v>0</v>
      </c>
      <c r="S202" s="227">
        <v>0</v>
      </c>
      <c r="T202" s="228">
        <f>S202*H202</f>
        <v>0</v>
      </c>
      <c r="AR202" s="229" t="s">
        <v>142</v>
      </c>
      <c r="AT202" s="229" t="s">
        <v>137</v>
      </c>
      <c r="AU202" s="229" t="s">
        <v>88</v>
      </c>
      <c r="AY202" s="132" t="s">
        <v>135</v>
      </c>
      <c r="BE202" s="230">
        <f>IF(N202="základní",J202,0)</f>
        <v>0</v>
      </c>
      <c r="BF202" s="230">
        <f>IF(N202="snížená",J202,0)</f>
        <v>0</v>
      </c>
      <c r="BG202" s="230">
        <f>IF(N202="zákl. přenesená",J202,0)</f>
        <v>0</v>
      </c>
      <c r="BH202" s="230">
        <f>IF(N202="sníž. přenesená",J202,0)</f>
        <v>0</v>
      </c>
      <c r="BI202" s="230">
        <f>IF(N202="nulová",J202,0)</f>
        <v>0</v>
      </c>
      <c r="BJ202" s="132" t="s">
        <v>86</v>
      </c>
      <c r="BK202" s="230">
        <f>ROUND(I202*H202,2)</f>
        <v>0</v>
      </c>
      <c r="BL202" s="132" t="s">
        <v>142</v>
      </c>
      <c r="BM202" s="229" t="s">
        <v>701</v>
      </c>
    </row>
    <row r="203" spans="2:65" s="239" customFormat="1">
      <c r="B203" s="238"/>
      <c r="D203" s="233" t="s">
        <v>144</v>
      </c>
      <c r="F203" s="241" t="s">
        <v>702</v>
      </c>
      <c r="H203" s="242">
        <v>4340</v>
      </c>
      <c r="L203" s="238"/>
      <c r="M203" s="243"/>
      <c r="T203" s="244"/>
      <c r="AT203" s="240" t="s">
        <v>144</v>
      </c>
      <c r="AU203" s="240" t="s">
        <v>88</v>
      </c>
      <c r="AV203" s="239" t="s">
        <v>88</v>
      </c>
      <c r="AW203" s="239" t="s">
        <v>4</v>
      </c>
      <c r="AX203" s="239" t="s">
        <v>86</v>
      </c>
      <c r="AY203" s="240" t="s">
        <v>135</v>
      </c>
    </row>
    <row r="204" spans="2:65" s="143" customFormat="1" ht="44.25" customHeight="1">
      <c r="B204" s="142"/>
      <c r="C204" s="219" t="s">
        <v>200</v>
      </c>
      <c r="D204" s="219" t="s">
        <v>137</v>
      </c>
      <c r="E204" s="220" t="s">
        <v>314</v>
      </c>
      <c r="F204" s="221" t="s">
        <v>315</v>
      </c>
      <c r="G204" s="222" t="s">
        <v>183</v>
      </c>
      <c r="H204" s="223">
        <v>1953</v>
      </c>
      <c r="I204" s="83"/>
      <c r="J204" s="224">
        <f>ROUND(I204*H204,2)</f>
        <v>0</v>
      </c>
      <c r="K204" s="221" t="s">
        <v>141</v>
      </c>
      <c r="L204" s="142"/>
      <c r="M204" s="225" t="s">
        <v>1</v>
      </c>
      <c r="N204" s="226" t="s">
        <v>44</v>
      </c>
      <c r="P204" s="227">
        <f>O204*H204</f>
        <v>0</v>
      </c>
      <c r="Q204" s="227">
        <v>0</v>
      </c>
      <c r="R204" s="227">
        <f>Q204*H204</f>
        <v>0</v>
      </c>
      <c r="S204" s="227">
        <v>0</v>
      </c>
      <c r="T204" s="228">
        <f>S204*H204</f>
        <v>0</v>
      </c>
      <c r="AR204" s="229" t="s">
        <v>142</v>
      </c>
      <c r="AT204" s="229" t="s">
        <v>137</v>
      </c>
      <c r="AU204" s="229" t="s">
        <v>88</v>
      </c>
      <c r="AY204" s="132" t="s">
        <v>135</v>
      </c>
      <c r="BE204" s="230">
        <f>IF(N204="základní",J204,0)</f>
        <v>0</v>
      </c>
      <c r="BF204" s="230">
        <f>IF(N204="snížená",J204,0)</f>
        <v>0</v>
      </c>
      <c r="BG204" s="230">
        <f>IF(N204="zákl. přenesená",J204,0)</f>
        <v>0</v>
      </c>
      <c r="BH204" s="230">
        <f>IF(N204="sníž. přenesená",J204,0)</f>
        <v>0</v>
      </c>
      <c r="BI204" s="230">
        <f>IF(N204="nulová",J204,0)</f>
        <v>0</v>
      </c>
      <c r="BJ204" s="132" t="s">
        <v>86</v>
      </c>
      <c r="BK204" s="230">
        <f>ROUND(I204*H204,2)</f>
        <v>0</v>
      </c>
      <c r="BL204" s="132" t="s">
        <v>142</v>
      </c>
      <c r="BM204" s="229" t="s">
        <v>703</v>
      </c>
    </row>
    <row r="205" spans="2:65" s="239" customFormat="1">
      <c r="B205" s="238"/>
      <c r="D205" s="233" t="s">
        <v>144</v>
      </c>
      <c r="F205" s="241" t="s">
        <v>704</v>
      </c>
      <c r="H205" s="242">
        <v>1953</v>
      </c>
      <c r="L205" s="238"/>
      <c r="M205" s="243"/>
      <c r="T205" s="244"/>
      <c r="AT205" s="240" t="s">
        <v>144</v>
      </c>
      <c r="AU205" s="240" t="s">
        <v>88</v>
      </c>
      <c r="AV205" s="239" t="s">
        <v>88</v>
      </c>
      <c r="AW205" s="239" t="s">
        <v>4</v>
      </c>
      <c r="AX205" s="239" t="s">
        <v>86</v>
      </c>
      <c r="AY205" s="240" t="s">
        <v>135</v>
      </c>
    </row>
    <row r="206" spans="2:65" s="143" customFormat="1" ht="33" customHeight="1">
      <c r="B206" s="142"/>
      <c r="C206" s="219" t="s">
        <v>318</v>
      </c>
      <c r="D206" s="219" t="s">
        <v>137</v>
      </c>
      <c r="E206" s="220" t="s">
        <v>319</v>
      </c>
      <c r="F206" s="221" t="s">
        <v>320</v>
      </c>
      <c r="G206" s="222" t="s">
        <v>140</v>
      </c>
      <c r="H206" s="223">
        <v>520</v>
      </c>
      <c r="I206" s="83"/>
      <c r="J206" s="224">
        <f>ROUND(I206*H206,2)</f>
        <v>0</v>
      </c>
      <c r="K206" s="221" t="s">
        <v>141</v>
      </c>
      <c r="L206" s="142"/>
      <c r="M206" s="225" t="s">
        <v>1</v>
      </c>
      <c r="N206" s="226" t="s">
        <v>44</v>
      </c>
      <c r="P206" s="227">
        <f>O206*H206</f>
        <v>0</v>
      </c>
      <c r="Q206" s="227">
        <v>0</v>
      </c>
      <c r="R206" s="227">
        <f>Q206*H206</f>
        <v>0</v>
      </c>
      <c r="S206" s="227">
        <v>0</v>
      </c>
      <c r="T206" s="228">
        <f>S206*H206</f>
        <v>0</v>
      </c>
      <c r="AR206" s="229" t="s">
        <v>142</v>
      </c>
      <c r="AT206" s="229" t="s">
        <v>137</v>
      </c>
      <c r="AU206" s="229" t="s">
        <v>88</v>
      </c>
      <c r="AY206" s="132" t="s">
        <v>135</v>
      </c>
      <c r="BE206" s="230">
        <f>IF(N206="základní",J206,0)</f>
        <v>0</v>
      </c>
      <c r="BF206" s="230">
        <f>IF(N206="snížená",J206,0)</f>
        <v>0</v>
      </c>
      <c r="BG206" s="230">
        <f>IF(N206="zákl. přenesená",J206,0)</f>
        <v>0</v>
      </c>
      <c r="BH206" s="230">
        <f>IF(N206="sníž. přenesená",J206,0)</f>
        <v>0</v>
      </c>
      <c r="BI206" s="230">
        <f>IF(N206="nulová",J206,0)</f>
        <v>0</v>
      </c>
      <c r="BJ206" s="132" t="s">
        <v>86</v>
      </c>
      <c r="BK206" s="230">
        <f>ROUND(I206*H206,2)</f>
        <v>0</v>
      </c>
      <c r="BL206" s="132" t="s">
        <v>142</v>
      </c>
      <c r="BM206" s="229" t="s">
        <v>705</v>
      </c>
    </row>
    <row r="207" spans="2:65" s="232" customFormat="1">
      <c r="B207" s="231"/>
      <c r="D207" s="233" t="s">
        <v>144</v>
      </c>
      <c r="E207" s="234" t="s">
        <v>1</v>
      </c>
      <c r="F207" s="235" t="s">
        <v>322</v>
      </c>
      <c r="H207" s="234" t="s">
        <v>1</v>
      </c>
      <c r="L207" s="231"/>
      <c r="M207" s="236"/>
      <c r="T207" s="237"/>
      <c r="AT207" s="234" t="s">
        <v>144</v>
      </c>
      <c r="AU207" s="234" t="s">
        <v>88</v>
      </c>
      <c r="AV207" s="232" t="s">
        <v>86</v>
      </c>
      <c r="AW207" s="232" t="s">
        <v>36</v>
      </c>
      <c r="AX207" s="232" t="s">
        <v>79</v>
      </c>
      <c r="AY207" s="234" t="s">
        <v>135</v>
      </c>
    </row>
    <row r="208" spans="2:65" s="239" customFormat="1">
      <c r="B208" s="238"/>
      <c r="D208" s="233" t="s">
        <v>144</v>
      </c>
      <c r="E208" s="240" t="s">
        <v>1</v>
      </c>
      <c r="F208" s="241" t="s">
        <v>323</v>
      </c>
      <c r="H208" s="242">
        <v>520</v>
      </c>
      <c r="L208" s="238"/>
      <c r="M208" s="243"/>
      <c r="T208" s="244"/>
      <c r="AT208" s="240" t="s">
        <v>144</v>
      </c>
      <c r="AU208" s="240" t="s">
        <v>88</v>
      </c>
      <c r="AV208" s="239" t="s">
        <v>88</v>
      </c>
      <c r="AW208" s="239" t="s">
        <v>36</v>
      </c>
      <c r="AX208" s="239" t="s">
        <v>79</v>
      </c>
      <c r="AY208" s="240" t="s">
        <v>135</v>
      </c>
    </row>
    <row r="209" spans="2:65" s="246" customFormat="1">
      <c r="B209" s="245"/>
      <c r="D209" s="233" t="s">
        <v>144</v>
      </c>
      <c r="E209" s="247" t="s">
        <v>1</v>
      </c>
      <c r="F209" s="248" t="s">
        <v>150</v>
      </c>
      <c r="H209" s="249">
        <v>520</v>
      </c>
      <c r="L209" s="245"/>
      <c r="M209" s="250"/>
      <c r="T209" s="251"/>
      <c r="AT209" s="247" t="s">
        <v>144</v>
      </c>
      <c r="AU209" s="247" t="s">
        <v>88</v>
      </c>
      <c r="AV209" s="246" t="s">
        <v>142</v>
      </c>
      <c r="AW209" s="246" t="s">
        <v>36</v>
      </c>
      <c r="AX209" s="246" t="s">
        <v>86</v>
      </c>
      <c r="AY209" s="247" t="s">
        <v>135</v>
      </c>
    </row>
    <row r="210" spans="2:65" s="143" customFormat="1" ht="37.950000000000003" customHeight="1">
      <c r="B210" s="142"/>
      <c r="C210" s="219" t="s">
        <v>324</v>
      </c>
      <c r="D210" s="219" t="s">
        <v>137</v>
      </c>
      <c r="E210" s="220" t="s">
        <v>325</v>
      </c>
      <c r="F210" s="221" t="s">
        <v>326</v>
      </c>
      <c r="G210" s="222" t="s">
        <v>140</v>
      </c>
      <c r="H210" s="223">
        <v>520</v>
      </c>
      <c r="I210" s="83"/>
      <c r="J210" s="224">
        <f>ROUND(I210*H210,2)</f>
        <v>0</v>
      </c>
      <c r="K210" s="221" t="s">
        <v>141</v>
      </c>
      <c r="L210" s="142"/>
      <c r="M210" s="225" t="s">
        <v>1</v>
      </c>
      <c r="N210" s="226" t="s">
        <v>44</v>
      </c>
      <c r="P210" s="227">
        <f>O210*H210</f>
        <v>0</v>
      </c>
      <c r="Q210" s="227">
        <v>0</v>
      </c>
      <c r="R210" s="227">
        <f>Q210*H210</f>
        <v>0</v>
      </c>
      <c r="S210" s="227">
        <v>0</v>
      </c>
      <c r="T210" s="228">
        <f>S210*H210</f>
        <v>0</v>
      </c>
      <c r="AR210" s="229" t="s">
        <v>142</v>
      </c>
      <c r="AT210" s="229" t="s">
        <v>137</v>
      </c>
      <c r="AU210" s="229" t="s">
        <v>88</v>
      </c>
      <c r="AY210" s="132" t="s">
        <v>135</v>
      </c>
      <c r="BE210" s="230">
        <f>IF(N210="základní",J210,0)</f>
        <v>0</v>
      </c>
      <c r="BF210" s="230">
        <f>IF(N210="snížená",J210,0)</f>
        <v>0</v>
      </c>
      <c r="BG210" s="230">
        <f>IF(N210="zákl. přenesená",J210,0)</f>
        <v>0</v>
      </c>
      <c r="BH210" s="230">
        <f>IF(N210="sníž. přenesená",J210,0)</f>
        <v>0</v>
      </c>
      <c r="BI210" s="230">
        <f>IF(N210="nulová",J210,0)</f>
        <v>0</v>
      </c>
      <c r="BJ210" s="132" t="s">
        <v>86</v>
      </c>
      <c r="BK210" s="230">
        <f>ROUND(I210*H210,2)</f>
        <v>0</v>
      </c>
      <c r="BL210" s="132" t="s">
        <v>142</v>
      </c>
      <c r="BM210" s="229" t="s">
        <v>706</v>
      </c>
    </row>
    <row r="211" spans="2:65" s="232" customFormat="1">
      <c r="B211" s="231"/>
      <c r="D211" s="233" t="s">
        <v>144</v>
      </c>
      <c r="E211" s="234" t="s">
        <v>1</v>
      </c>
      <c r="F211" s="235" t="s">
        <v>328</v>
      </c>
      <c r="H211" s="234" t="s">
        <v>1</v>
      </c>
      <c r="L211" s="231"/>
      <c r="M211" s="236"/>
      <c r="T211" s="237"/>
      <c r="AT211" s="234" t="s">
        <v>144</v>
      </c>
      <c r="AU211" s="234" t="s">
        <v>88</v>
      </c>
      <c r="AV211" s="232" t="s">
        <v>86</v>
      </c>
      <c r="AW211" s="232" t="s">
        <v>36</v>
      </c>
      <c r="AX211" s="232" t="s">
        <v>79</v>
      </c>
      <c r="AY211" s="234" t="s">
        <v>135</v>
      </c>
    </row>
    <row r="212" spans="2:65" s="239" customFormat="1">
      <c r="B212" s="238"/>
      <c r="D212" s="233" t="s">
        <v>144</v>
      </c>
      <c r="E212" s="240" t="s">
        <v>1</v>
      </c>
      <c r="F212" s="241" t="s">
        <v>680</v>
      </c>
      <c r="H212" s="242">
        <v>520</v>
      </c>
      <c r="L212" s="238"/>
      <c r="M212" s="243"/>
      <c r="T212" s="244"/>
      <c r="AT212" s="240" t="s">
        <v>144</v>
      </c>
      <c r="AU212" s="240" t="s">
        <v>88</v>
      </c>
      <c r="AV212" s="239" t="s">
        <v>88</v>
      </c>
      <c r="AW212" s="239" t="s">
        <v>36</v>
      </c>
      <c r="AX212" s="239" t="s">
        <v>79</v>
      </c>
      <c r="AY212" s="240" t="s">
        <v>135</v>
      </c>
    </row>
    <row r="213" spans="2:65" s="246" customFormat="1">
      <c r="B213" s="245"/>
      <c r="D213" s="233" t="s">
        <v>144</v>
      </c>
      <c r="E213" s="247" t="s">
        <v>209</v>
      </c>
      <c r="F213" s="248" t="s">
        <v>150</v>
      </c>
      <c r="H213" s="249">
        <v>520</v>
      </c>
      <c r="L213" s="245"/>
      <c r="M213" s="250"/>
      <c r="T213" s="251"/>
      <c r="AT213" s="247" t="s">
        <v>144</v>
      </c>
      <c r="AU213" s="247" t="s">
        <v>88</v>
      </c>
      <c r="AV213" s="246" t="s">
        <v>142</v>
      </c>
      <c r="AW213" s="246" t="s">
        <v>36</v>
      </c>
      <c r="AX213" s="246" t="s">
        <v>86</v>
      </c>
      <c r="AY213" s="247" t="s">
        <v>135</v>
      </c>
    </row>
    <row r="214" spans="2:65" s="143" customFormat="1" ht="37.950000000000003" customHeight="1">
      <c r="B214" s="142"/>
      <c r="C214" s="219" t="s">
        <v>329</v>
      </c>
      <c r="D214" s="219" t="s">
        <v>137</v>
      </c>
      <c r="E214" s="220" t="s">
        <v>330</v>
      </c>
      <c r="F214" s="221" t="s">
        <v>331</v>
      </c>
      <c r="G214" s="222" t="s">
        <v>140</v>
      </c>
      <c r="H214" s="223">
        <v>520</v>
      </c>
      <c r="I214" s="83"/>
      <c r="J214" s="224">
        <f>ROUND(I214*H214,2)</f>
        <v>0</v>
      </c>
      <c r="K214" s="221" t="s">
        <v>141</v>
      </c>
      <c r="L214" s="142"/>
      <c r="M214" s="225" t="s">
        <v>1</v>
      </c>
      <c r="N214" s="226" t="s">
        <v>44</v>
      </c>
      <c r="P214" s="227">
        <f>O214*H214</f>
        <v>0</v>
      </c>
      <c r="Q214" s="227">
        <v>0</v>
      </c>
      <c r="R214" s="227">
        <f>Q214*H214</f>
        <v>0</v>
      </c>
      <c r="S214" s="227">
        <v>0</v>
      </c>
      <c r="T214" s="228">
        <f>S214*H214</f>
        <v>0</v>
      </c>
      <c r="AR214" s="229" t="s">
        <v>142</v>
      </c>
      <c r="AT214" s="229" t="s">
        <v>137</v>
      </c>
      <c r="AU214" s="229" t="s">
        <v>88</v>
      </c>
      <c r="AY214" s="132" t="s">
        <v>135</v>
      </c>
      <c r="BE214" s="230">
        <f>IF(N214="základní",J214,0)</f>
        <v>0</v>
      </c>
      <c r="BF214" s="230">
        <f>IF(N214="snížená",J214,0)</f>
        <v>0</v>
      </c>
      <c r="BG214" s="230">
        <f>IF(N214="zákl. přenesená",J214,0)</f>
        <v>0</v>
      </c>
      <c r="BH214" s="230">
        <f>IF(N214="sníž. přenesená",J214,0)</f>
        <v>0</v>
      </c>
      <c r="BI214" s="230">
        <f>IF(N214="nulová",J214,0)</f>
        <v>0</v>
      </c>
      <c r="BJ214" s="132" t="s">
        <v>86</v>
      </c>
      <c r="BK214" s="230">
        <f>ROUND(I214*H214,2)</f>
        <v>0</v>
      </c>
      <c r="BL214" s="132" t="s">
        <v>142</v>
      </c>
      <c r="BM214" s="229" t="s">
        <v>707</v>
      </c>
    </row>
    <row r="215" spans="2:65" s="232" customFormat="1">
      <c r="B215" s="231"/>
      <c r="D215" s="233" t="s">
        <v>144</v>
      </c>
      <c r="E215" s="234" t="s">
        <v>1</v>
      </c>
      <c r="F215" s="235" t="s">
        <v>333</v>
      </c>
      <c r="H215" s="234" t="s">
        <v>1</v>
      </c>
      <c r="L215" s="231"/>
      <c r="M215" s="236"/>
      <c r="T215" s="237"/>
      <c r="AT215" s="234" t="s">
        <v>144</v>
      </c>
      <c r="AU215" s="234" t="s">
        <v>88</v>
      </c>
      <c r="AV215" s="232" t="s">
        <v>86</v>
      </c>
      <c r="AW215" s="232" t="s">
        <v>36</v>
      </c>
      <c r="AX215" s="232" t="s">
        <v>79</v>
      </c>
      <c r="AY215" s="234" t="s">
        <v>135</v>
      </c>
    </row>
    <row r="216" spans="2:65" s="239" customFormat="1">
      <c r="B216" s="238"/>
      <c r="D216" s="233" t="s">
        <v>144</v>
      </c>
      <c r="E216" s="240" t="s">
        <v>1</v>
      </c>
      <c r="F216" s="241" t="s">
        <v>323</v>
      </c>
      <c r="H216" s="242">
        <v>520</v>
      </c>
      <c r="L216" s="238"/>
      <c r="M216" s="243"/>
      <c r="T216" s="244"/>
      <c r="AT216" s="240" t="s">
        <v>144</v>
      </c>
      <c r="AU216" s="240" t="s">
        <v>88</v>
      </c>
      <c r="AV216" s="239" t="s">
        <v>88</v>
      </c>
      <c r="AW216" s="239" t="s">
        <v>36</v>
      </c>
      <c r="AX216" s="239" t="s">
        <v>79</v>
      </c>
      <c r="AY216" s="240" t="s">
        <v>135</v>
      </c>
    </row>
    <row r="217" spans="2:65" s="246" customFormat="1">
      <c r="B217" s="245"/>
      <c r="D217" s="233" t="s">
        <v>144</v>
      </c>
      <c r="E217" s="247" t="s">
        <v>1</v>
      </c>
      <c r="F217" s="248" t="s">
        <v>150</v>
      </c>
      <c r="H217" s="249">
        <v>520</v>
      </c>
      <c r="L217" s="245"/>
      <c r="M217" s="250"/>
      <c r="T217" s="251"/>
      <c r="AT217" s="247" t="s">
        <v>144</v>
      </c>
      <c r="AU217" s="247" t="s">
        <v>88</v>
      </c>
      <c r="AV217" s="246" t="s">
        <v>142</v>
      </c>
      <c r="AW217" s="246" t="s">
        <v>36</v>
      </c>
      <c r="AX217" s="246" t="s">
        <v>86</v>
      </c>
      <c r="AY217" s="247" t="s">
        <v>135</v>
      </c>
    </row>
    <row r="218" spans="2:65" s="143" customFormat="1" ht="16.5" customHeight="1">
      <c r="B218" s="142"/>
      <c r="C218" s="356" t="s">
        <v>334</v>
      </c>
      <c r="D218" s="356" t="s">
        <v>276</v>
      </c>
      <c r="E218" s="357" t="s">
        <v>335</v>
      </c>
      <c r="F218" s="358" t="s">
        <v>336</v>
      </c>
      <c r="G218" s="359" t="s">
        <v>337</v>
      </c>
      <c r="H218" s="360">
        <v>10.4</v>
      </c>
      <c r="I218" s="105"/>
      <c r="J218" s="361">
        <f>ROUND(I218*H218,2)</f>
        <v>0</v>
      </c>
      <c r="K218" s="358" t="s">
        <v>141</v>
      </c>
      <c r="L218" s="362"/>
      <c r="M218" s="363" t="s">
        <v>1</v>
      </c>
      <c r="N218" s="364" t="s">
        <v>44</v>
      </c>
      <c r="P218" s="227">
        <f>O218*H218</f>
        <v>0</v>
      </c>
      <c r="Q218" s="227">
        <v>1E-3</v>
      </c>
      <c r="R218" s="227">
        <f>Q218*H218</f>
        <v>1.0400000000000001E-2</v>
      </c>
      <c r="S218" s="227">
        <v>0</v>
      </c>
      <c r="T218" s="228">
        <f>S218*H218</f>
        <v>0</v>
      </c>
      <c r="AR218" s="229" t="s">
        <v>180</v>
      </c>
      <c r="AT218" s="229" t="s">
        <v>276</v>
      </c>
      <c r="AU218" s="229" t="s">
        <v>88</v>
      </c>
      <c r="AY218" s="132" t="s">
        <v>135</v>
      </c>
      <c r="BE218" s="230">
        <f>IF(N218="základní",J218,0)</f>
        <v>0</v>
      </c>
      <c r="BF218" s="230">
        <f>IF(N218="snížená",J218,0)</f>
        <v>0</v>
      </c>
      <c r="BG218" s="230">
        <f>IF(N218="zákl. přenesená",J218,0)</f>
        <v>0</v>
      </c>
      <c r="BH218" s="230">
        <f>IF(N218="sníž. přenesená",J218,0)</f>
        <v>0</v>
      </c>
      <c r="BI218" s="230">
        <f>IF(N218="nulová",J218,0)</f>
        <v>0</v>
      </c>
      <c r="BJ218" s="132" t="s">
        <v>86</v>
      </c>
      <c r="BK218" s="230">
        <f>ROUND(I218*H218,2)</f>
        <v>0</v>
      </c>
      <c r="BL218" s="132" t="s">
        <v>142</v>
      </c>
      <c r="BM218" s="229" t="s">
        <v>708</v>
      </c>
    </row>
    <row r="219" spans="2:65" s="239" customFormat="1">
      <c r="B219" s="238"/>
      <c r="D219" s="233" t="s">
        <v>144</v>
      </c>
      <c r="F219" s="241" t="s">
        <v>709</v>
      </c>
      <c r="H219" s="242">
        <v>10.4</v>
      </c>
      <c r="L219" s="238"/>
      <c r="M219" s="243"/>
      <c r="T219" s="244"/>
      <c r="AT219" s="240" t="s">
        <v>144</v>
      </c>
      <c r="AU219" s="240" t="s">
        <v>88</v>
      </c>
      <c r="AV219" s="239" t="s">
        <v>88</v>
      </c>
      <c r="AW219" s="239" t="s">
        <v>4</v>
      </c>
      <c r="AX219" s="239" t="s">
        <v>86</v>
      </c>
      <c r="AY219" s="240" t="s">
        <v>135</v>
      </c>
    </row>
    <row r="220" spans="2:65" s="209" customFormat="1" ht="22.95" customHeight="1">
      <c r="B220" s="208"/>
      <c r="D220" s="210" t="s">
        <v>78</v>
      </c>
      <c r="E220" s="217" t="s">
        <v>88</v>
      </c>
      <c r="F220" s="217" t="s">
        <v>340</v>
      </c>
      <c r="J220" s="218">
        <f>BK220</f>
        <v>0</v>
      </c>
      <c r="L220" s="208"/>
      <c r="M220" s="212"/>
      <c r="P220" s="213">
        <f>SUM(P221:P250)</f>
        <v>0</v>
      </c>
      <c r="R220" s="213">
        <f>SUM(R221:R250)</f>
        <v>32.373873000000003</v>
      </c>
      <c r="T220" s="214">
        <f>SUM(T221:T250)</f>
        <v>0</v>
      </c>
      <c r="AR220" s="210" t="s">
        <v>86</v>
      </c>
      <c r="AT220" s="215" t="s">
        <v>78</v>
      </c>
      <c r="AU220" s="215" t="s">
        <v>86</v>
      </c>
      <c r="AY220" s="210" t="s">
        <v>135</v>
      </c>
      <c r="BK220" s="216">
        <f>SUM(BK221:BK250)</f>
        <v>0</v>
      </c>
    </row>
    <row r="221" spans="2:65" s="143" customFormat="1" ht="16.5" customHeight="1">
      <c r="B221" s="142"/>
      <c r="C221" s="219" t="s">
        <v>7</v>
      </c>
      <c r="D221" s="219" t="s">
        <v>137</v>
      </c>
      <c r="E221" s="220" t="s">
        <v>341</v>
      </c>
      <c r="F221" s="221" t="s">
        <v>342</v>
      </c>
      <c r="G221" s="222" t="s">
        <v>163</v>
      </c>
      <c r="H221" s="223">
        <v>2.8</v>
      </c>
      <c r="I221" s="83"/>
      <c r="J221" s="224">
        <f>ROUND(I221*H221,2)</f>
        <v>0</v>
      </c>
      <c r="K221" s="221" t="s">
        <v>141</v>
      </c>
      <c r="L221" s="142"/>
      <c r="M221" s="225" t="s">
        <v>1</v>
      </c>
      <c r="N221" s="226" t="s">
        <v>44</v>
      </c>
      <c r="P221" s="227">
        <f>O221*H221</f>
        <v>0</v>
      </c>
      <c r="Q221" s="227">
        <v>2.3010199999999998</v>
      </c>
      <c r="R221" s="227">
        <f>Q221*H221</f>
        <v>6.442855999999999</v>
      </c>
      <c r="S221" s="227">
        <v>0</v>
      </c>
      <c r="T221" s="228">
        <f>S221*H221</f>
        <v>0</v>
      </c>
      <c r="AR221" s="229" t="s">
        <v>142</v>
      </c>
      <c r="AT221" s="229" t="s">
        <v>137</v>
      </c>
      <c r="AU221" s="229" t="s">
        <v>88</v>
      </c>
      <c r="AY221" s="132" t="s">
        <v>135</v>
      </c>
      <c r="BE221" s="230">
        <f>IF(N221="základní",J221,0)</f>
        <v>0</v>
      </c>
      <c r="BF221" s="230">
        <f>IF(N221="snížená",J221,0)</f>
        <v>0</v>
      </c>
      <c r="BG221" s="230">
        <f>IF(N221="zákl. přenesená",J221,0)</f>
        <v>0</v>
      </c>
      <c r="BH221" s="230">
        <f>IF(N221="sníž. přenesená",J221,0)</f>
        <v>0</v>
      </c>
      <c r="BI221" s="230">
        <f>IF(N221="nulová",J221,0)</f>
        <v>0</v>
      </c>
      <c r="BJ221" s="132" t="s">
        <v>86</v>
      </c>
      <c r="BK221" s="230">
        <f>ROUND(I221*H221,2)</f>
        <v>0</v>
      </c>
      <c r="BL221" s="132" t="s">
        <v>142</v>
      </c>
      <c r="BM221" s="229" t="s">
        <v>710</v>
      </c>
    </row>
    <row r="222" spans="2:65" s="232" customFormat="1">
      <c r="B222" s="231"/>
      <c r="D222" s="233" t="s">
        <v>144</v>
      </c>
      <c r="E222" s="234" t="s">
        <v>1</v>
      </c>
      <c r="F222" s="235" t="s">
        <v>344</v>
      </c>
      <c r="H222" s="234" t="s">
        <v>1</v>
      </c>
      <c r="L222" s="231"/>
      <c r="M222" s="236"/>
      <c r="T222" s="237"/>
      <c r="AT222" s="234" t="s">
        <v>144</v>
      </c>
      <c r="AU222" s="234" t="s">
        <v>88</v>
      </c>
      <c r="AV222" s="232" t="s">
        <v>86</v>
      </c>
      <c r="AW222" s="232" t="s">
        <v>36</v>
      </c>
      <c r="AX222" s="232" t="s">
        <v>79</v>
      </c>
      <c r="AY222" s="234" t="s">
        <v>135</v>
      </c>
    </row>
    <row r="223" spans="2:65" s="239" customFormat="1">
      <c r="B223" s="238"/>
      <c r="D223" s="233" t="s">
        <v>144</v>
      </c>
      <c r="E223" s="240" t="s">
        <v>1</v>
      </c>
      <c r="F223" s="241" t="s">
        <v>345</v>
      </c>
      <c r="H223" s="242">
        <v>2.8</v>
      </c>
      <c r="L223" s="238"/>
      <c r="M223" s="243"/>
      <c r="T223" s="244"/>
      <c r="AT223" s="240" t="s">
        <v>144</v>
      </c>
      <c r="AU223" s="240" t="s">
        <v>88</v>
      </c>
      <c r="AV223" s="239" t="s">
        <v>88</v>
      </c>
      <c r="AW223" s="239" t="s">
        <v>36</v>
      </c>
      <c r="AX223" s="239" t="s">
        <v>79</v>
      </c>
      <c r="AY223" s="240" t="s">
        <v>135</v>
      </c>
    </row>
    <row r="224" spans="2:65" s="246" customFormat="1">
      <c r="B224" s="245"/>
      <c r="D224" s="233" t="s">
        <v>144</v>
      </c>
      <c r="E224" s="247" t="s">
        <v>1</v>
      </c>
      <c r="F224" s="248" t="s">
        <v>150</v>
      </c>
      <c r="H224" s="249">
        <v>2.8</v>
      </c>
      <c r="L224" s="245"/>
      <c r="M224" s="250"/>
      <c r="T224" s="251"/>
      <c r="AT224" s="247" t="s">
        <v>144</v>
      </c>
      <c r="AU224" s="247" t="s">
        <v>88</v>
      </c>
      <c r="AV224" s="246" t="s">
        <v>142</v>
      </c>
      <c r="AW224" s="246" t="s">
        <v>36</v>
      </c>
      <c r="AX224" s="246" t="s">
        <v>86</v>
      </c>
      <c r="AY224" s="247" t="s">
        <v>135</v>
      </c>
    </row>
    <row r="225" spans="2:65" s="143" customFormat="1" ht="16.5" customHeight="1">
      <c r="B225" s="142"/>
      <c r="C225" s="219" t="s">
        <v>347</v>
      </c>
      <c r="D225" s="219" t="s">
        <v>137</v>
      </c>
      <c r="E225" s="220" t="s">
        <v>348</v>
      </c>
      <c r="F225" s="221" t="s">
        <v>349</v>
      </c>
      <c r="G225" s="222" t="s">
        <v>163</v>
      </c>
      <c r="H225" s="223">
        <v>9.06</v>
      </c>
      <c r="I225" s="83"/>
      <c r="J225" s="224">
        <f>ROUND(I225*H225,2)</f>
        <v>0</v>
      </c>
      <c r="K225" s="221" t="s">
        <v>141</v>
      </c>
      <c r="L225" s="142"/>
      <c r="M225" s="225" t="s">
        <v>1</v>
      </c>
      <c r="N225" s="226" t="s">
        <v>44</v>
      </c>
      <c r="P225" s="227">
        <f>O225*H225</f>
        <v>0</v>
      </c>
      <c r="Q225" s="227">
        <v>1.63</v>
      </c>
      <c r="R225" s="227">
        <f>Q225*H225</f>
        <v>14.767799999999999</v>
      </c>
      <c r="S225" s="227">
        <v>0</v>
      </c>
      <c r="T225" s="228">
        <f>S225*H225</f>
        <v>0</v>
      </c>
      <c r="AR225" s="229" t="s">
        <v>142</v>
      </c>
      <c r="AT225" s="229" t="s">
        <v>137</v>
      </c>
      <c r="AU225" s="229" t="s">
        <v>88</v>
      </c>
      <c r="AY225" s="132" t="s">
        <v>135</v>
      </c>
      <c r="BE225" s="230">
        <f>IF(N225="základní",J225,0)</f>
        <v>0</v>
      </c>
      <c r="BF225" s="230">
        <f>IF(N225="snížená",J225,0)</f>
        <v>0</v>
      </c>
      <c r="BG225" s="230">
        <f>IF(N225="zákl. přenesená",J225,0)</f>
        <v>0</v>
      </c>
      <c r="BH225" s="230">
        <f>IF(N225="sníž. přenesená",J225,0)</f>
        <v>0</v>
      </c>
      <c r="BI225" s="230">
        <f>IF(N225="nulová",J225,0)</f>
        <v>0</v>
      </c>
      <c r="BJ225" s="132" t="s">
        <v>86</v>
      </c>
      <c r="BK225" s="230">
        <f>ROUND(I225*H225,2)</f>
        <v>0</v>
      </c>
      <c r="BL225" s="132" t="s">
        <v>142</v>
      </c>
      <c r="BM225" s="229" t="s">
        <v>711</v>
      </c>
    </row>
    <row r="226" spans="2:65" s="232" customFormat="1">
      <c r="B226" s="231"/>
      <c r="D226" s="233" t="s">
        <v>144</v>
      </c>
      <c r="E226" s="234" t="s">
        <v>1</v>
      </c>
      <c r="F226" s="235" t="s">
        <v>344</v>
      </c>
      <c r="H226" s="234" t="s">
        <v>1</v>
      </c>
      <c r="L226" s="231"/>
      <c r="M226" s="236"/>
      <c r="T226" s="237"/>
      <c r="AT226" s="234" t="s">
        <v>144</v>
      </c>
      <c r="AU226" s="234" t="s">
        <v>88</v>
      </c>
      <c r="AV226" s="232" t="s">
        <v>86</v>
      </c>
      <c r="AW226" s="232" t="s">
        <v>36</v>
      </c>
      <c r="AX226" s="232" t="s">
        <v>79</v>
      </c>
      <c r="AY226" s="234" t="s">
        <v>135</v>
      </c>
    </row>
    <row r="227" spans="2:65" s="239" customFormat="1">
      <c r="B227" s="238"/>
      <c r="D227" s="233" t="s">
        <v>144</v>
      </c>
      <c r="E227" s="240" t="s">
        <v>1</v>
      </c>
      <c r="F227" s="241" t="s">
        <v>351</v>
      </c>
      <c r="H227" s="242">
        <v>9.06</v>
      </c>
      <c r="L227" s="238"/>
      <c r="M227" s="243"/>
      <c r="T227" s="244"/>
      <c r="AT227" s="240" t="s">
        <v>144</v>
      </c>
      <c r="AU227" s="240" t="s">
        <v>88</v>
      </c>
      <c r="AV227" s="239" t="s">
        <v>88</v>
      </c>
      <c r="AW227" s="239" t="s">
        <v>36</v>
      </c>
      <c r="AX227" s="239" t="s">
        <v>79</v>
      </c>
      <c r="AY227" s="240" t="s">
        <v>135</v>
      </c>
    </row>
    <row r="228" spans="2:65" s="246" customFormat="1">
      <c r="B228" s="245"/>
      <c r="D228" s="233" t="s">
        <v>144</v>
      </c>
      <c r="E228" s="247" t="s">
        <v>1</v>
      </c>
      <c r="F228" s="248" t="s">
        <v>150</v>
      </c>
      <c r="H228" s="249">
        <v>9.06</v>
      </c>
      <c r="L228" s="245"/>
      <c r="M228" s="250"/>
      <c r="T228" s="251"/>
      <c r="AT228" s="247" t="s">
        <v>144</v>
      </c>
      <c r="AU228" s="247" t="s">
        <v>88</v>
      </c>
      <c r="AV228" s="246" t="s">
        <v>142</v>
      </c>
      <c r="AW228" s="246" t="s">
        <v>36</v>
      </c>
      <c r="AX228" s="246" t="s">
        <v>86</v>
      </c>
      <c r="AY228" s="247" t="s">
        <v>135</v>
      </c>
    </row>
    <row r="229" spans="2:65" s="143" customFormat="1" ht="24.15" customHeight="1">
      <c r="B229" s="142"/>
      <c r="C229" s="219" t="s">
        <v>14</v>
      </c>
      <c r="D229" s="219" t="s">
        <v>137</v>
      </c>
      <c r="E229" s="220" t="s">
        <v>352</v>
      </c>
      <c r="F229" s="221" t="s">
        <v>353</v>
      </c>
      <c r="G229" s="222" t="s">
        <v>157</v>
      </c>
      <c r="H229" s="223">
        <v>453</v>
      </c>
      <c r="I229" s="83"/>
      <c r="J229" s="224">
        <f>ROUND(I229*H229,2)</f>
        <v>0</v>
      </c>
      <c r="K229" s="221" t="s">
        <v>141</v>
      </c>
      <c r="L229" s="142"/>
      <c r="M229" s="225" t="s">
        <v>1</v>
      </c>
      <c r="N229" s="226" t="s">
        <v>44</v>
      </c>
      <c r="P229" s="227">
        <f>O229*H229</f>
        <v>0</v>
      </c>
      <c r="Q229" s="227">
        <v>1.16E-3</v>
      </c>
      <c r="R229" s="227">
        <f>Q229*H229</f>
        <v>0.52548000000000006</v>
      </c>
      <c r="S229" s="227">
        <v>0</v>
      </c>
      <c r="T229" s="228">
        <f>S229*H229</f>
        <v>0</v>
      </c>
      <c r="AR229" s="229" t="s">
        <v>142</v>
      </c>
      <c r="AT229" s="229" t="s">
        <v>137</v>
      </c>
      <c r="AU229" s="229" t="s">
        <v>88</v>
      </c>
      <c r="AY229" s="132" t="s">
        <v>135</v>
      </c>
      <c r="BE229" s="230">
        <f>IF(N229="základní",J229,0)</f>
        <v>0</v>
      </c>
      <c r="BF229" s="230">
        <f>IF(N229="snížená",J229,0)</f>
        <v>0</v>
      </c>
      <c r="BG229" s="230">
        <f>IF(N229="zákl. přenesená",J229,0)</f>
        <v>0</v>
      </c>
      <c r="BH229" s="230">
        <f>IF(N229="sníž. přenesená",J229,0)</f>
        <v>0</v>
      </c>
      <c r="BI229" s="230">
        <f>IF(N229="nulová",J229,0)</f>
        <v>0</v>
      </c>
      <c r="BJ229" s="132" t="s">
        <v>86</v>
      </c>
      <c r="BK229" s="230">
        <f>ROUND(I229*H229,2)</f>
        <v>0</v>
      </c>
      <c r="BL229" s="132" t="s">
        <v>142</v>
      </c>
      <c r="BM229" s="229" t="s">
        <v>712</v>
      </c>
    </row>
    <row r="230" spans="2:65" s="232" customFormat="1">
      <c r="B230" s="231"/>
      <c r="D230" s="233" t="s">
        <v>144</v>
      </c>
      <c r="E230" s="234" t="s">
        <v>1</v>
      </c>
      <c r="F230" s="235" t="s">
        <v>355</v>
      </c>
      <c r="H230" s="234" t="s">
        <v>1</v>
      </c>
      <c r="L230" s="231"/>
      <c r="M230" s="236"/>
      <c r="T230" s="237"/>
      <c r="AT230" s="234" t="s">
        <v>144</v>
      </c>
      <c r="AU230" s="234" t="s">
        <v>88</v>
      </c>
      <c r="AV230" s="232" t="s">
        <v>86</v>
      </c>
      <c r="AW230" s="232" t="s">
        <v>36</v>
      </c>
      <c r="AX230" s="232" t="s">
        <v>79</v>
      </c>
      <c r="AY230" s="234" t="s">
        <v>135</v>
      </c>
    </row>
    <row r="231" spans="2:65" s="239" customFormat="1">
      <c r="B231" s="238"/>
      <c r="D231" s="233" t="s">
        <v>144</v>
      </c>
      <c r="E231" s="240" t="s">
        <v>1</v>
      </c>
      <c r="F231" s="241" t="s">
        <v>713</v>
      </c>
      <c r="H231" s="242">
        <v>453</v>
      </c>
      <c r="L231" s="238"/>
      <c r="M231" s="243"/>
      <c r="T231" s="244"/>
      <c r="AT231" s="240" t="s">
        <v>144</v>
      </c>
      <c r="AU231" s="240" t="s">
        <v>88</v>
      </c>
      <c r="AV231" s="239" t="s">
        <v>88</v>
      </c>
      <c r="AW231" s="239" t="s">
        <v>36</v>
      </c>
      <c r="AX231" s="239" t="s">
        <v>79</v>
      </c>
      <c r="AY231" s="240" t="s">
        <v>135</v>
      </c>
    </row>
    <row r="232" spans="2:65" s="366" customFormat="1">
      <c r="B232" s="365"/>
      <c r="D232" s="233" t="s">
        <v>144</v>
      </c>
      <c r="E232" s="367" t="s">
        <v>230</v>
      </c>
      <c r="F232" s="368" t="s">
        <v>357</v>
      </c>
      <c r="H232" s="369">
        <v>453</v>
      </c>
      <c r="L232" s="365"/>
      <c r="M232" s="370"/>
      <c r="T232" s="371"/>
      <c r="AT232" s="367" t="s">
        <v>144</v>
      </c>
      <c r="AU232" s="367" t="s">
        <v>88</v>
      </c>
      <c r="AV232" s="366" t="s">
        <v>154</v>
      </c>
      <c r="AW232" s="366" t="s">
        <v>36</v>
      </c>
      <c r="AX232" s="366" t="s">
        <v>79</v>
      </c>
      <c r="AY232" s="367" t="s">
        <v>135</v>
      </c>
    </row>
    <row r="233" spans="2:65" s="246" customFormat="1">
      <c r="B233" s="245"/>
      <c r="D233" s="233" t="s">
        <v>144</v>
      </c>
      <c r="E233" s="247" t="s">
        <v>1</v>
      </c>
      <c r="F233" s="248" t="s">
        <v>150</v>
      </c>
      <c r="H233" s="249">
        <v>453</v>
      </c>
      <c r="L233" s="245"/>
      <c r="M233" s="250"/>
      <c r="T233" s="251"/>
      <c r="AT233" s="247" t="s">
        <v>144</v>
      </c>
      <c r="AU233" s="247" t="s">
        <v>88</v>
      </c>
      <c r="AV233" s="246" t="s">
        <v>142</v>
      </c>
      <c r="AW233" s="246" t="s">
        <v>36</v>
      </c>
      <c r="AX233" s="246" t="s">
        <v>86</v>
      </c>
      <c r="AY233" s="247" t="s">
        <v>135</v>
      </c>
    </row>
    <row r="234" spans="2:65" s="143" customFormat="1" ht="44.25" customHeight="1">
      <c r="B234" s="142"/>
      <c r="C234" s="219" t="s">
        <v>358</v>
      </c>
      <c r="D234" s="219" t="s">
        <v>137</v>
      </c>
      <c r="E234" s="220" t="s">
        <v>359</v>
      </c>
      <c r="F234" s="221" t="s">
        <v>360</v>
      </c>
      <c r="G234" s="222" t="s">
        <v>163</v>
      </c>
      <c r="H234" s="223">
        <v>99.66</v>
      </c>
      <c r="I234" s="83"/>
      <c r="J234" s="224">
        <f>ROUND(I234*H234,2)</f>
        <v>0</v>
      </c>
      <c r="K234" s="221" t="s">
        <v>141</v>
      </c>
      <c r="L234" s="142"/>
      <c r="M234" s="225" t="s">
        <v>1</v>
      </c>
      <c r="N234" s="226" t="s">
        <v>44</v>
      </c>
      <c r="P234" s="227">
        <f>O234*H234</f>
        <v>0</v>
      </c>
      <c r="Q234" s="227">
        <v>0</v>
      </c>
      <c r="R234" s="227">
        <f>Q234*H234</f>
        <v>0</v>
      </c>
      <c r="S234" s="227">
        <v>0</v>
      </c>
      <c r="T234" s="228">
        <f>S234*H234</f>
        <v>0</v>
      </c>
      <c r="AR234" s="229" t="s">
        <v>142</v>
      </c>
      <c r="AT234" s="229" t="s">
        <v>137</v>
      </c>
      <c r="AU234" s="229" t="s">
        <v>88</v>
      </c>
      <c r="AY234" s="132" t="s">
        <v>135</v>
      </c>
      <c r="BE234" s="230">
        <f>IF(N234="základní",J234,0)</f>
        <v>0</v>
      </c>
      <c r="BF234" s="230">
        <f>IF(N234="snížená",J234,0)</f>
        <v>0</v>
      </c>
      <c r="BG234" s="230">
        <f>IF(N234="zákl. přenesená",J234,0)</f>
        <v>0</v>
      </c>
      <c r="BH234" s="230">
        <f>IF(N234="sníž. přenesená",J234,0)</f>
        <v>0</v>
      </c>
      <c r="BI234" s="230">
        <f>IF(N234="nulová",J234,0)</f>
        <v>0</v>
      </c>
      <c r="BJ234" s="132" t="s">
        <v>86</v>
      </c>
      <c r="BK234" s="230">
        <f>ROUND(I234*H234,2)</f>
        <v>0</v>
      </c>
      <c r="BL234" s="132" t="s">
        <v>142</v>
      </c>
      <c r="BM234" s="229" t="s">
        <v>714</v>
      </c>
    </row>
    <row r="235" spans="2:65" s="232" customFormat="1">
      <c r="B235" s="231"/>
      <c r="D235" s="233" t="s">
        <v>144</v>
      </c>
      <c r="E235" s="234" t="s">
        <v>1</v>
      </c>
      <c r="F235" s="235" t="s">
        <v>362</v>
      </c>
      <c r="H235" s="234" t="s">
        <v>1</v>
      </c>
      <c r="L235" s="231"/>
      <c r="M235" s="236"/>
      <c r="T235" s="237"/>
      <c r="AT235" s="234" t="s">
        <v>144</v>
      </c>
      <c r="AU235" s="234" t="s">
        <v>88</v>
      </c>
      <c r="AV235" s="232" t="s">
        <v>86</v>
      </c>
      <c r="AW235" s="232" t="s">
        <v>36</v>
      </c>
      <c r="AX235" s="232" t="s">
        <v>79</v>
      </c>
      <c r="AY235" s="234" t="s">
        <v>135</v>
      </c>
    </row>
    <row r="236" spans="2:65" s="239" customFormat="1">
      <c r="B236" s="238"/>
      <c r="D236" s="233" t="s">
        <v>144</v>
      </c>
      <c r="E236" s="240" t="s">
        <v>1</v>
      </c>
      <c r="F236" s="241" t="s">
        <v>363</v>
      </c>
      <c r="H236" s="242">
        <v>99.66</v>
      </c>
      <c r="L236" s="238"/>
      <c r="M236" s="243"/>
      <c r="T236" s="244"/>
      <c r="AT236" s="240" t="s">
        <v>144</v>
      </c>
      <c r="AU236" s="240" t="s">
        <v>88</v>
      </c>
      <c r="AV236" s="239" t="s">
        <v>88</v>
      </c>
      <c r="AW236" s="239" t="s">
        <v>36</v>
      </c>
      <c r="AX236" s="239" t="s">
        <v>79</v>
      </c>
      <c r="AY236" s="240" t="s">
        <v>135</v>
      </c>
    </row>
    <row r="237" spans="2:65" s="246" customFormat="1">
      <c r="B237" s="245"/>
      <c r="D237" s="233" t="s">
        <v>144</v>
      </c>
      <c r="E237" s="247" t="s">
        <v>1</v>
      </c>
      <c r="F237" s="248" t="s">
        <v>150</v>
      </c>
      <c r="H237" s="249">
        <v>99.66</v>
      </c>
      <c r="L237" s="245"/>
      <c r="M237" s="250"/>
      <c r="T237" s="251"/>
      <c r="AT237" s="247" t="s">
        <v>144</v>
      </c>
      <c r="AU237" s="247" t="s">
        <v>88</v>
      </c>
      <c r="AV237" s="246" t="s">
        <v>142</v>
      </c>
      <c r="AW237" s="246" t="s">
        <v>36</v>
      </c>
      <c r="AX237" s="246" t="s">
        <v>86</v>
      </c>
      <c r="AY237" s="247" t="s">
        <v>135</v>
      </c>
    </row>
    <row r="238" spans="2:65" s="143" customFormat="1" ht="37.950000000000003" customHeight="1">
      <c r="B238" s="142"/>
      <c r="C238" s="219" t="s">
        <v>364</v>
      </c>
      <c r="D238" s="219" t="s">
        <v>137</v>
      </c>
      <c r="E238" s="220" t="s">
        <v>365</v>
      </c>
      <c r="F238" s="221" t="s">
        <v>366</v>
      </c>
      <c r="G238" s="222" t="s">
        <v>140</v>
      </c>
      <c r="H238" s="223">
        <v>996.6</v>
      </c>
      <c r="I238" s="83"/>
      <c r="J238" s="224">
        <f>ROUND(I238*H238,2)</f>
        <v>0</v>
      </c>
      <c r="K238" s="221" t="s">
        <v>141</v>
      </c>
      <c r="L238" s="142"/>
      <c r="M238" s="225" t="s">
        <v>1</v>
      </c>
      <c r="N238" s="226" t="s">
        <v>44</v>
      </c>
      <c r="P238" s="227">
        <f>O238*H238</f>
        <v>0</v>
      </c>
      <c r="Q238" s="227">
        <v>1.7000000000000001E-4</v>
      </c>
      <c r="R238" s="227">
        <f>Q238*H238</f>
        <v>0.16942200000000002</v>
      </c>
      <c r="S238" s="227">
        <v>0</v>
      </c>
      <c r="T238" s="228">
        <f>S238*H238</f>
        <v>0</v>
      </c>
      <c r="AR238" s="229" t="s">
        <v>142</v>
      </c>
      <c r="AT238" s="229" t="s">
        <v>137</v>
      </c>
      <c r="AU238" s="229" t="s">
        <v>88</v>
      </c>
      <c r="AY238" s="132" t="s">
        <v>135</v>
      </c>
      <c r="BE238" s="230">
        <f>IF(N238="základní",J238,0)</f>
        <v>0</v>
      </c>
      <c r="BF238" s="230">
        <f>IF(N238="snížená",J238,0)</f>
        <v>0</v>
      </c>
      <c r="BG238" s="230">
        <f>IF(N238="zákl. přenesená",J238,0)</f>
        <v>0</v>
      </c>
      <c r="BH238" s="230">
        <f>IF(N238="sníž. přenesená",J238,0)</f>
        <v>0</v>
      </c>
      <c r="BI238" s="230">
        <f>IF(N238="nulová",J238,0)</f>
        <v>0</v>
      </c>
      <c r="BJ238" s="132" t="s">
        <v>86</v>
      </c>
      <c r="BK238" s="230">
        <f>ROUND(I238*H238,2)</f>
        <v>0</v>
      </c>
      <c r="BL238" s="132" t="s">
        <v>142</v>
      </c>
      <c r="BM238" s="229" t="s">
        <v>715</v>
      </c>
    </row>
    <row r="239" spans="2:65" s="232" customFormat="1">
      <c r="B239" s="231"/>
      <c r="D239" s="233" t="s">
        <v>144</v>
      </c>
      <c r="E239" s="234" t="s">
        <v>1</v>
      </c>
      <c r="F239" s="235" t="s">
        <v>368</v>
      </c>
      <c r="H239" s="234" t="s">
        <v>1</v>
      </c>
      <c r="L239" s="231"/>
      <c r="M239" s="236"/>
      <c r="T239" s="237"/>
      <c r="AT239" s="234" t="s">
        <v>144</v>
      </c>
      <c r="AU239" s="234" t="s">
        <v>88</v>
      </c>
      <c r="AV239" s="232" t="s">
        <v>86</v>
      </c>
      <c r="AW239" s="232" t="s">
        <v>36</v>
      </c>
      <c r="AX239" s="232" t="s">
        <v>79</v>
      </c>
      <c r="AY239" s="234" t="s">
        <v>135</v>
      </c>
    </row>
    <row r="240" spans="2:65" s="239" customFormat="1">
      <c r="B240" s="238"/>
      <c r="D240" s="233" t="s">
        <v>144</v>
      </c>
      <c r="E240" s="240" t="s">
        <v>1</v>
      </c>
      <c r="F240" s="241" t="s">
        <v>369</v>
      </c>
      <c r="H240" s="242">
        <v>996.6</v>
      </c>
      <c r="L240" s="238"/>
      <c r="M240" s="243"/>
      <c r="T240" s="244"/>
      <c r="AT240" s="240" t="s">
        <v>144</v>
      </c>
      <c r="AU240" s="240" t="s">
        <v>88</v>
      </c>
      <c r="AV240" s="239" t="s">
        <v>88</v>
      </c>
      <c r="AW240" s="239" t="s">
        <v>36</v>
      </c>
      <c r="AX240" s="239" t="s">
        <v>79</v>
      </c>
      <c r="AY240" s="240" t="s">
        <v>135</v>
      </c>
    </row>
    <row r="241" spans="2:65" s="246" customFormat="1">
      <c r="B241" s="245"/>
      <c r="D241" s="233" t="s">
        <v>144</v>
      </c>
      <c r="E241" s="247" t="s">
        <v>1</v>
      </c>
      <c r="F241" s="248" t="s">
        <v>150</v>
      </c>
      <c r="H241" s="249">
        <v>996.6</v>
      </c>
      <c r="L241" s="245"/>
      <c r="M241" s="250"/>
      <c r="T241" s="251"/>
      <c r="AT241" s="247" t="s">
        <v>144</v>
      </c>
      <c r="AU241" s="247" t="s">
        <v>88</v>
      </c>
      <c r="AV241" s="246" t="s">
        <v>142</v>
      </c>
      <c r="AW241" s="246" t="s">
        <v>36</v>
      </c>
      <c r="AX241" s="246" t="s">
        <v>86</v>
      </c>
      <c r="AY241" s="247" t="s">
        <v>135</v>
      </c>
    </row>
    <row r="242" spans="2:65" s="143" customFormat="1" ht="24.15" customHeight="1">
      <c r="B242" s="142"/>
      <c r="C242" s="356" t="s">
        <v>370</v>
      </c>
      <c r="D242" s="356" t="s">
        <v>276</v>
      </c>
      <c r="E242" s="357" t="s">
        <v>371</v>
      </c>
      <c r="F242" s="358" t="s">
        <v>372</v>
      </c>
      <c r="G242" s="359" t="s">
        <v>140</v>
      </c>
      <c r="H242" s="360">
        <v>1146.0899999999999</v>
      </c>
      <c r="I242" s="105"/>
      <c r="J242" s="361">
        <f>ROUND(I242*H242,2)</f>
        <v>0</v>
      </c>
      <c r="K242" s="358" t="s">
        <v>141</v>
      </c>
      <c r="L242" s="362"/>
      <c r="M242" s="363" t="s">
        <v>1</v>
      </c>
      <c r="N242" s="364" t="s">
        <v>44</v>
      </c>
      <c r="P242" s="227">
        <f>O242*H242</f>
        <v>0</v>
      </c>
      <c r="Q242" s="227">
        <v>2.9999999999999997E-4</v>
      </c>
      <c r="R242" s="227">
        <f>Q242*H242</f>
        <v>0.34382699999999994</v>
      </c>
      <c r="S242" s="227">
        <v>0</v>
      </c>
      <c r="T242" s="228">
        <f>S242*H242</f>
        <v>0</v>
      </c>
      <c r="AR242" s="229" t="s">
        <v>180</v>
      </c>
      <c r="AT242" s="229" t="s">
        <v>276</v>
      </c>
      <c r="AU242" s="229" t="s">
        <v>88</v>
      </c>
      <c r="AY242" s="132" t="s">
        <v>135</v>
      </c>
      <c r="BE242" s="230">
        <f>IF(N242="základní",J242,0)</f>
        <v>0</v>
      </c>
      <c r="BF242" s="230">
        <f>IF(N242="snížená",J242,0)</f>
        <v>0</v>
      </c>
      <c r="BG242" s="230">
        <f>IF(N242="zákl. přenesená",J242,0)</f>
        <v>0</v>
      </c>
      <c r="BH242" s="230">
        <f>IF(N242="sníž. přenesená",J242,0)</f>
        <v>0</v>
      </c>
      <c r="BI242" s="230">
        <f>IF(N242="nulová",J242,0)</f>
        <v>0</v>
      </c>
      <c r="BJ242" s="132" t="s">
        <v>86</v>
      </c>
      <c r="BK242" s="230">
        <f>ROUND(I242*H242,2)</f>
        <v>0</v>
      </c>
      <c r="BL242" s="132" t="s">
        <v>142</v>
      </c>
      <c r="BM242" s="229" t="s">
        <v>716</v>
      </c>
    </row>
    <row r="243" spans="2:65" s="239" customFormat="1">
      <c r="B243" s="238"/>
      <c r="D243" s="233" t="s">
        <v>144</v>
      </c>
      <c r="F243" s="241" t="s">
        <v>717</v>
      </c>
      <c r="H243" s="242">
        <v>1146.0899999999999</v>
      </c>
      <c r="L243" s="238"/>
      <c r="M243" s="243"/>
      <c r="T243" s="244"/>
      <c r="AT243" s="240" t="s">
        <v>144</v>
      </c>
      <c r="AU243" s="240" t="s">
        <v>88</v>
      </c>
      <c r="AV243" s="239" t="s">
        <v>88</v>
      </c>
      <c r="AW243" s="239" t="s">
        <v>4</v>
      </c>
      <c r="AX243" s="239" t="s">
        <v>86</v>
      </c>
      <c r="AY243" s="240" t="s">
        <v>135</v>
      </c>
    </row>
    <row r="244" spans="2:65" s="143" customFormat="1" ht="16.5" customHeight="1">
      <c r="B244" s="142"/>
      <c r="C244" s="219" t="s">
        <v>375</v>
      </c>
      <c r="D244" s="219" t="s">
        <v>137</v>
      </c>
      <c r="E244" s="220" t="s">
        <v>376</v>
      </c>
      <c r="F244" s="221" t="s">
        <v>377</v>
      </c>
      <c r="G244" s="222" t="s">
        <v>378</v>
      </c>
      <c r="H244" s="223">
        <v>24</v>
      </c>
      <c r="I244" s="83"/>
      <c r="J244" s="224">
        <f>ROUND(I244*H244,2)</f>
        <v>0</v>
      </c>
      <c r="K244" s="221" t="s">
        <v>1</v>
      </c>
      <c r="L244" s="142"/>
      <c r="M244" s="225" t="s">
        <v>1</v>
      </c>
      <c r="N244" s="226" t="s">
        <v>44</v>
      </c>
      <c r="P244" s="227">
        <f>O244*H244</f>
        <v>0</v>
      </c>
      <c r="Q244" s="227">
        <v>0</v>
      </c>
      <c r="R244" s="227">
        <f>Q244*H244</f>
        <v>0</v>
      </c>
      <c r="S244" s="227">
        <v>0</v>
      </c>
      <c r="T244" s="228">
        <f>S244*H244</f>
        <v>0</v>
      </c>
      <c r="AR244" s="229" t="s">
        <v>142</v>
      </c>
      <c r="AT244" s="229" t="s">
        <v>137</v>
      </c>
      <c r="AU244" s="229" t="s">
        <v>88</v>
      </c>
      <c r="AY244" s="132" t="s">
        <v>135</v>
      </c>
      <c r="BE244" s="230">
        <f>IF(N244="základní",J244,0)</f>
        <v>0</v>
      </c>
      <c r="BF244" s="230">
        <f>IF(N244="snížená",J244,0)</f>
        <v>0</v>
      </c>
      <c r="BG244" s="230">
        <f>IF(N244="zákl. přenesená",J244,0)</f>
        <v>0</v>
      </c>
      <c r="BH244" s="230">
        <f>IF(N244="sníž. přenesená",J244,0)</f>
        <v>0</v>
      </c>
      <c r="BI244" s="230">
        <f>IF(N244="nulová",J244,0)</f>
        <v>0</v>
      </c>
      <c r="BJ244" s="132" t="s">
        <v>86</v>
      </c>
      <c r="BK244" s="230">
        <f>ROUND(I244*H244,2)</f>
        <v>0</v>
      </c>
      <c r="BL244" s="132" t="s">
        <v>142</v>
      </c>
      <c r="BM244" s="229" t="s">
        <v>718</v>
      </c>
    </row>
    <row r="245" spans="2:65" s="143" customFormat="1" ht="21.75" customHeight="1">
      <c r="B245" s="142"/>
      <c r="C245" s="356" t="s">
        <v>380</v>
      </c>
      <c r="D245" s="356" t="s">
        <v>276</v>
      </c>
      <c r="E245" s="357" t="s">
        <v>381</v>
      </c>
      <c r="F245" s="358" t="s">
        <v>382</v>
      </c>
      <c r="G245" s="359" t="s">
        <v>378</v>
      </c>
      <c r="H245" s="360">
        <v>17</v>
      </c>
      <c r="I245" s="105"/>
      <c r="J245" s="361">
        <f>ROUND(I245*H245,2)</f>
        <v>0</v>
      </c>
      <c r="K245" s="358" t="s">
        <v>1</v>
      </c>
      <c r="L245" s="362"/>
      <c r="M245" s="363" t="s">
        <v>1</v>
      </c>
      <c r="N245" s="364" t="s">
        <v>44</v>
      </c>
      <c r="P245" s="227">
        <f>O245*H245</f>
        <v>0</v>
      </c>
      <c r="Q245" s="227">
        <v>0</v>
      </c>
      <c r="R245" s="227">
        <f>Q245*H245</f>
        <v>0</v>
      </c>
      <c r="S245" s="227">
        <v>0</v>
      </c>
      <c r="T245" s="228">
        <f>S245*H245</f>
        <v>0</v>
      </c>
      <c r="AR245" s="229" t="s">
        <v>180</v>
      </c>
      <c r="AT245" s="229" t="s">
        <v>276</v>
      </c>
      <c r="AU245" s="229" t="s">
        <v>88</v>
      </c>
      <c r="AY245" s="132" t="s">
        <v>135</v>
      </c>
      <c r="BE245" s="230">
        <f>IF(N245="základní",J245,0)</f>
        <v>0</v>
      </c>
      <c r="BF245" s="230">
        <f>IF(N245="snížená",J245,0)</f>
        <v>0</v>
      </c>
      <c r="BG245" s="230">
        <f>IF(N245="zákl. přenesená",J245,0)</f>
        <v>0</v>
      </c>
      <c r="BH245" s="230">
        <f>IF(N245="sníž. přenesená",J245,0)</f>
        <v>0</v>
      </c>
      <c r="BI245" s="230">
        <f>IF(N245="nulová",J245,0)</f>
        <v>0</v>
      </c>
      <c r="BJ245" s="132" t="s">
        <v>86</v>
      </c>
      <c r="BK245" s="230">
        <f>ROUND(I245*H245,2)</f>
        <v>0</v>
      </c>
      <c r="BL245" s="132" t="s">
        <v>142</v>
      </c>
      <c r="BM245" s="229" t="s">
        <v>719</v>
      </c>
    </row>
    <row r="246" spans="2:65" s="143" customFormat="1" ht="21.75" customHeight="1">
      <c r="B246" s="142"/>
      <c r="C246" s="356" t="s">
        <v>384</v>
      </c>
      <c r="D246" s="356" t="s">
        <v>276</v>
      </c>
      <c r="E246" s="357" t="s">
        <v>385</v>
      </c>
      <c r="F246" s="358" t="s">
        <v>386</v>
      </c>
      <c r="G246" s="359" t="s">
        <v>378</v>
      </c>
      <c r="H246" s="360">
        <v>7</v>
      </c>
      <c r="I246" s="105"/>
      <c r="J246" s="361">
        <f>ROUND(I246*H246,2)</f>
        <v>0</v>
      </c>
      <c r="K246" s="358" t="s">
        <v>1</v>
      </c>
      <c r="L246" s="362"/>
      <c r="M246" s="363" t="s">
        <v>1</v>
      </c>
      <c r="N246" s="364" t="s">
        <v>44</v>
      </c>
      <c r="P246" s="227">
        <f>O246*H246</f>
        <v>0</v>
      </c>
      <c r="Q246" s="227">
        <v>0</v>
      </c>
      <c r="R246" s="227">
        <f>Q246*H246</f>
        <v>0</v>
      </c>
      <c r="S246" s="227">
        <v>0</v>
      </c>
      <c r="T246" s="228">
        <f>S246*H246</f>
        <v>0</v>
      </c>
      <c r="AR246" s="229" t="s">
        <v>180</v>
      </c>
      <c r="AT246" s="229" t="s">
        <v>276</v>
      </c>
      <c r="AU246" s="229" t="s">
        <v>88</v>
      </c>
      <c r="AY246" s="132" t="s">
        <v>135</v>
      </c>
      <c r="BE246" s="230">
        <f>IF(N246="základní",J246,0)</f>
        <v>0</v>
      </c>
      <c r="BF246" s="230">
        <f>IF(N246="snížená",J246,0)</f>
        <v>0</v>
      </c>
      <c r="BG246" s="230">
        <f>IF(N246="zákl. přenesená",J246,0)</f>
        <v>0</v>
      </c>
      <c r="BH246" s="230">
        <f>IF(N246="sníž. přenesená",J246,0)</f>
        <v>0</v>
      </c>
      <c r="BI246" s="230">
        <f>IF(N246="nulová",J246,0)</f>
        <v>0</v>
      </c>
      <c r="BJ246" s="132" t="s">
        <v>86</v>
      </c>
      <c r="BK246" s="230">
        <f>ROUND(I246*H246,2)</f>
        <v>0</v>
      </c>
      <c r="BL246" s="132" t="s">
        <v>142</v>
      </c>
      <c r="BM246" s="229" t="s">
        <v>720</v>
      </c>
    </row>
    <row r="247" spans="2:65" s="143" customFormat="1" ht="24.15" customHeight="1">
      <c r="B247" s="142"/>
      <c r="C247" s="219" t="s">
        <v>388</v>
      </c>
      <c r="D247" s="219" t="s">
        <v>137</v>
      </c>
      <c r="E247" s="220" t="s">
        <v>389</v>
      </c>
      <c r="F247" s="221" t="s">
        <v>390</v>
      </c>
      <c r="G247" s="222" t="s">
        <v>163</v>
      </c>
      <c r="H247" s="223">
        <v>4.4000000000000004</v>
      </c>
      <c r="I247" s="83"/>
      <c r="J247" s="224">
        <f>ROUND(I247*H247,2)</f>
        <v>0</v>
      </c>
      <c r="K247" s="221" t="s">
        <v>141</v>
      </c>
      <c r="L247" s="142"/>
      <c r="M247" s="225" t="s">
        <v>1</v>
      </c>
      <c r="N247" s="226" t="s">
        <v>44</v>
      </c>
      <c r="P247" s="227">
        <f>O247*H247</f>
        <v>0</v>
      </c>
      <c r="Q247" s="227">
        <v>2.3010199999999998</v>
      </c>
      <c r="R247" s="227">
        <f>Q247*H247</f>
        <v>10.124487999999999</v>
      </c>
      <c r="S247" s="227">
        <v>0</v>
      </c>
      <c r="T247" s="228">
        <f>S247*H247</f>
        <v>0</v>
      </c>
      <c r="AR247" s="229" t="s">
        <v>142</v>
      </c>
      <c r="AT247" s="229" t="s">
        <v>137</v>
      </c>
      <c r="AU247" s="229" t="s">
        <v>88</v>
      </c>
      <c r="AY247" s="132" t="s">
        <v>135</v>
      </c>
      <c r="BE247" s="230">
        <f>IF(N247="základní",J247,0)</f>
        <v>0</v>
      </c>
      <c r="BF247" s="230">
        <f>IF(N247="snížená",J247,0)</f>
        <v>0</v>
      </c>
      <c r="BG247" s="230">
        <f>IF(N247="zákl. přenesená",J247,0)</f>
        <v>0</v>
      </c>
      <c r="BH247" s="230">
        <f>IF(N247="sníž. přenesená",J247,0)</f>
        <v>0</v>
      </c>
      <c r="BI247" s="230">
        <f>IF(N247="nulová",J247,0)</f>
        <v>0</v>
      </c>
      <c r="BJ247" s="132" t="s">
        <v>86</v>
      </c>
      <c r="BK247" s="230">
        <f>ROUND(I247*H247,2)</f>
        <v>0</v>
      </c>
      <c r="BL247" s="132" t="s">
        <v>142</v>
      </c>
      <c r="BM247" s="229" t="s">
        <v>721</v>
      </c>
    </row>
    <row r="248" spans="2:65" s="232" customFormat="1">
      <c r="B248" s="231"/>
      <c r="D248" s="233" t="s">
        <v>144</v>
      </c>
      <c r="E248" s="234" t="s">
        <v>1</v>
      </c>
      <c r="F248" s="235" t="s">
        <v>392</v>
      </c>
      <c r="H248" s="234" t="s">
        <v>1</v>
      </c>
      <c r="L248" s="231"/>
      <c r="M248" s="236"/>
      <c r="T248" s="237"/>
      <c r="AT248" s="234" t="s">
        <v>144</v>
      </c>
      <c r="AU248" s="234" t="s">
        <v>88</v>
      </c>
      <c r="AV248" s="232" t="s">
        <v>86</v>
      </c>
      <c r="AW248" s="232" t="s">
        <v>36</v>
      </c>
      <c r="AX248" s="232" t="s">
        <v>79</v>
      </c>
      <c r="AY248" s="234" t="s">
        <v>135</v>
      </c>
    </row>
    <row r="249" spans="2:65" s="239" customFormat="1">
      <c r="B249" s="238"/>
      <c r="D249" s="233" t="s">
        <v>144</v>
      </c>
      <c r="E249" s="240" t="s">
        <v>1</v>
      </c>
      <c r="F249" s="241" t="s">
        <v>722</v>
      </c>
      <c r="H249" s="242">
        <v>4.4000000000000004</v>
      </c>
      <c r="L249" s="238"/>
      <c r="M249" s="243"/>
      <c r="T249" s="244"/>
      <c r="AT249" s="240" t="s">
        <v>144</v>
      </c>
      <c r="AU249" s="240" t="s">
        <v>88</v>
      </c>
      <c r="AV249" s="239" t="s">
        <v>88</v>
      </c>
      <c r="AW249" s="239" t="s">
        <v>36</v>
      </c>
      <c r="AX249" s="239" t="s">
        <v>79</v>
      </c>
      <c r="AY249" s="240" t="s">
        <v>135</v>
      </c>
    </row>
    <row r="250" spans="2:65" s="246" customFormat="1">
      <c r="B250" s="245"/>
      <c r="D250" s="233" t="s">
        <v>144</v>
      </c>
      <c r="E250" s="247" t="s">
        <v>1</v>
      </c>
      <c r="F250" s="248" t="s">
        <v>150</v>
      </c>
      <c r="H250" s="249">
        <v>4.4000000000000004</v>
      </c>
      <c r="L250" s="245"/>
      <c r="M250" s="250"/>
      <c r="T250" s="251"/>
      <c r="AT250" s="247" t="s">
        <v>144</v>
      </c>
      <c r="AU250" s="247" t="s">
        <v>88</v>
      </c>
      <c r="AV250" s="246" t="s">
        <v>142</v>
      </c>
      <c r="AW250" s="246" t="s">
        <v>36</v>
      </c>
      <c r="AX250" s="246" t="s">
        <v>86</v>
      </c>
      <c r="AY250" s="247" t="s">
        <v>135</v>
      </c>
    </row>
    <row r="251" spans="2:65" s="209" customFormat="1" ht="22.95" customHeight="1">
      <c r="B251" s="208"/>
      <c r="D251" s="210" t="s">
        <v>78</v>
      </c>
      <c r="E251" s="217" t="s">
        <v>159</v>
      </c>
      <c r="F251" s="217" t="s">
        <v>160</v>
      </c>
      <c r="J251" s="218">
        <f>BK251</f>
        <v>0</v>
      </c>
      <c r="L251" s="208"/>
      <c r="M251" s="212"/>
      <c r="P251" s="213">
        <f>SUM(P252:P328)</f>
        <v>0</v>
      </c>
      <c r="R251" s="213">
        <f>SUM(R252:R328)</f>
        <v>4331.1955730099999</v>
      </c>
      <c r="T251" s="214">
        <f>SUM(T252:T328)</f>
        <v>0.25740000000000002</v>
      </c>
      <c r="AR251" s="210" t="s">
        <v>86</v>
      </c>
      <c r="AT251" s="215" t="s">
        <v>78</v>
      </c>
      <c r="AU251" s="215" t="s">
        <v>86</v>
      </c>
      <c r="AY251" s="210" t="s">
        <v>135</v>
      </c>
      <c r="BK251" s="216">
        <f>SUM(BK252:BK328)</f>
        <v>0</v>
      </c>
    </row>
    <row r="252" spans="2:65" s="143" customFormat="1" ht="24.15" customHeight="1">
      <c r="B252" s="142"/>
      <c r="C252" s="219" t="s">
        <v>396</v>
      </c>
      <c r="D252" s="219" t="s">
        <v>137</v>
      </c>
      <c r="E252" s="220" t="s">
        <v>415</v>
      </c>
      <c r="F252" s="221" t="s">
        <v>416</v>
      </c>
      <c r="G252" s="222" t="s">
        <v>163</v>
      </c>
      <c r="H252" s="223">
        <v>897</v>
      </c>
      <c r="I252" s="83"/>
      <c r="J252" s="224">
        <f>ROUND(I252*H252,2)</f>
        <v>0</v>
      </c>
      <c r="K252" s="221" t="s">
        <v>1</v>
      </c>
      <c r="L252" s="142"/>
      <c r="M252" s="225" t="s">
        <v>1</v>
      </c>
      <c r="N252" s="226" t="s">
        <v>44</v>
      </c>
      <c r="P252" s="227">
        <f>O252*H252</f>
        <v>0</v>
      </c>
      <c r="Q252" s="227">
        <v>1.964</v>
      </c>
      <c r="R252" s="227">
        <f>Q252*H252</f>
        <v>1761.7080000000001</v>
      </c>
      <c r="S252" s="227">
        <v>0</v>
      </c>
      <c r="T252" s="228">
        <f>S252*H252</f>
        <v>0</v>
      </c>
      <c r="AR252" s="229" t="s">
        <v>142</v>
      </c>
      <c r="AT252" s="229" t="s">
        <v>137</v>
      </c>
      <c r="AU252" s="229" t="s">
        <v>88</v>
      </c>
      <c r="AY252" s="132" t="s">
        <v>135</v>
      </c>
      <c r="BE252" s="230">
        <f>IF(N252="základní",J252,0)</f>
        <v>0</v>
      </c>
      <c r="BF252" s="230">
        <f>IF(N252="snížená",J252,0)</f>
        <v>0</v>
      </c>
      <c r="BG252" s="230">
        <f>IF(N252="zákl. přenesená",J252,0)</f>
        <v>0</v>
      </c>
      <c r="BH252" s="230">
        <f>IF(N252="sníž. přenesená",J252,0)</f>
        <v>0</v>
      </c>
      <c r="BI252" s="230">
        <f>IF(N252="nulová",J252,0)</f>
        <v>0</v>
      </c>
      <c r="BJ252" s="132" t="s">
        <v>86</v>
      </c>
      <c r="BK252" s="230">
        <f>ROUND(I252*H252,2)</f>
        <v>0</v>
      </c>
      <c r="BL252" s="132" t="s">
        <v>142</v>
      </c>
      <c r="BM252" s="229" t="s">
        <v>723</v>
      </c>
    </row>
    <row r="253" spans="2:65" s="143" customFormat="1" ht="21.75" customHeight="1">
      <c r="B253" s="142"/>
      <c r="C253" s="219" t="s">
        <v>402</v>
      </c>
      <c r="D253" s="219" t="s">
        <v>137</v>
      </c>
      <c r="E253" s="220" t="s">
        <v>419</v>
      </c>
      <c r="F253" s="221" t="s">
        <v>420</v>
      </c>
      <c r="G253" s="222" t="s">
        <v>163</v>
      </c>
      <c r="H253" s="223">
        <v>1164</v>
      </c>
      <c r="I253" s="83"/>
      <c r="J253" s="224">
        <f>ROUND(I253*H253,2)</f>
        <v>0</v>
      </c>
      <c r="K253" s="221" t="s">
        <v>141</v>
      </c>
      <c r="L253" s="142"/>
      <c r="M253" s="225" t="s">
        <v>1</v>
      </c>
      <c r="N253" s="226" t="s">
        <v>44</v>
      </c>
      <c r="P253" s="227">
        <f>O253*H253</f>
        <v>0</v>
      </c>
      <c r="Q253" s="227">
        <v>0</v>
      </c>
      <c r="R253" s="227">
        <f>Q253*H253</f>
        <v>0</v>
      </c>
      <c r="S253" s="227">
        <v>0</v>
      </c>
      <c r="T253" s="228">
        <f>S253*H253</f>
        <v>0</v>
      </c>
      <c r="AR253" s="229" t="s">
        <v>142</v>
      </c>
      <c r="AT253" s="229" t="s">
        <v>137</v>
      </c>
      <c r="AU253" s="229" t="s">
        <v>88</v>
      </c>
      <c r="AY253" s="132" t="s">
        <v>135</v>
      </c>
      <c r="BE253" s="230">
        <f>IF(N253="základní",J253,0)</f>
        <v>0</v>
      </c>
      <c r="BF253" s="230">
        <f>IF(N253="snížená",J253,0)</f>
        <v>0</v>
      </c>
      <c r="BG253" s="230">
        <f>IF(N253="zákl. přenesená",J253,0)</f>
        <v>0</v>
      </c>
      <c r="BH253" s="230">
        <f>IF(N253="sníž. přenesená",J253,0)</f>
        <v>0</v>
      </c>
      <c r="BI253" s="230">
        <f>IF(N253="nulová",J253,0)</f>
        <v>0</v>
      </c>
      <c r="BJ253" s="132" t="s">
        <v>86</v>
      </c>
      <c r="BK253" s="230">
        <f>ROUND(I253*H253,2)</f>
        <v>0</v>
      </c>
      <c r="BL253" s="132" t="s">
        <v>142</v>
      </c>
      <c r="BM253" s="229" t="s">
        <v>724</v>
      </c>
    </row>
    <row r="254" spans="2:65" s="143" customFormat="1" ht="21.75" customHeight="1">
      <c r="B254" s="142"/>
      <c r="C254" s="356" t="s">
        <v>408</v>
      </c>
      <c r="D254" s="356" t="s">
        <v>276</v>
      </c>
      <c r="E254" s="357" t="s">
        <v>423</v>
      </c>
      <c r="F254" s="358" t="s">
        <v>424</v>
      </c>
      <c r="G254" s="359" t="s">
        <v>183</v>
      </c>
      <c r="H254" s="360">
        <v>2095.1999999999998</v>
      </c>
      <c r="I254" s="105"/>
      <c r="J254" s="361">
        <f>ROUND(I254*H254,2)</f>
        <v>0</v>
      </c>
      <c r="K254" s="358" t="s">
        <v>141</v>
      </c>
      <c r="L254" s="362"/>
      <c r="M254" s="363" t="s">
        <v>1</v>
      </c>
      <c r="N254" s="364" t="s">
        <v>44</v>
      </c>
      <c r="P254" s="227">
        <f>O254*H254</f>
        <v>0</v>
      </c>
      <c r="Q254" s="227">
        <v>1</v>
      </c>
      <c r="R254" s="227">
        <f>Q254*H254</f>
        <v>2095.1999999999998</v>
      </c>
      <c r="S254" s="227">
        <v>0</v>
      </c>
      <c r="T254" s="228">
        <f>S254*H254</f>
        <v>0</v>
      </c>
      <c r="AR254" s="229" t="s">
        <v>180</v>
      </c>
      <c r="AT254" s="229" t="s">
        <v>276</v>
      </c>
      <c r="AU254" s="229" t="s">
        <v>88</v>
      </c>
      <c r="AY254" s="132" t="s">
        <v>135</v>
      </c>
      <c r="BE254" s="230">
        <f>IF(N254="základní",J254,0)</f>
        <v>0</v>
      </c>
      <c r="BF254" s="230">
        <f>IF(N254="snížená",J254,0)</f>
        <v>0</v>
      </c>
      <c r="BG254" s="230">
        <f>IF(N254="zákl. přenesená",J254,0)</f>
        <v>0</v>
      </c>
      <c r="BH254" s="230">
        <f>IF(N254="sníž. přenesená",J254,0)</f>
        <v>0</v>
      </c>
      <c r="BI254" s="230">
        <f>IF(N254="nulová",J254,0)</f>
        <v>0</v>
      </c>
      <c r="BJ254" s="132" t="s">
        <v>86</v>
      </c>
      <c r="BK254" s="230">
        <f>ROUND(I254*H254,2)</f>
        <v>0</v>
      </c>
      <c r="BL254" s="132" t="s">
        <v>142</v>
      </c>
      <c r="BM254" s="229" t="s">
        <v>725</v>
      </c>
    </row>
    <row r="255" spans="2:65" s="239" customFormat="1">
      <c r="B255" s="238"/>
      <c r="D255" s="233" t="s">
        <v>144</v>
      </c>
      <c r="F255" s="241" t="s">
        <v>726</v>
      </c>
      <c r="H255" s="242">
        <v>2095.1999999999998</v>
      </c>
      <c r="L255" s="238"/>
      <c r="M255" s="243"/>
      <c r="T255" s="244"/>
      <c r="AT255" s="240" t="s">
        <v>144</v>
      </c>
      <c r="AU255" s="240" t="s">
        <v>88</v>
      </c>
      <c r="AV255" s="239" t="s">
        <v>88</v>
      </c>
      <c r="AW255" s="239" t="s">
        <v>4</v>
      </c>
      <c r="AX255" s="239" t="s">
        <v>86</v>
      </c>
      <c r="AY255" s="240" t="s">
        <v>135</v>
      </c>
    </row>
    <row r="256" spans="2:65" s="143" customFormat="1" ht="24.15" customHeight="1">
      <c r="B256" s="142"/>
      <c r="C256" s="219" t="s">
        <v>414</v>
      </c>
      <c r="D256" s="219" t="s">
        <v>137</v>
      </c>
      <c r="E256" s="220" t="s">
        <v>428</v>
      </c>
      <c r="F256" s="221" t="s">
        <v>429</v>
      </c>
      <c r="G256" s="222" t="s">
        <v>157</v>
      </c>
      <c r="H256" s="223">
        <v>599</v>
      </c>
      <c r="I256" s="83"/>
      <c r="J256" s="224">
        <f>ROUND(I256*H256,2)</f>
        <v>0</v>
      </c>
      <c r="K256" s="221" t="s">
        <v>141</v>
      </c>
      <c r="L256" s="142"/>
      <c r="M256" s="225" t="s">
        <v>1</v>
      </c>
      <c r="N256" s="226" t="s">
        <v>44</v>
      </c>
      <c r="P256" s="227">
        <f>O256*H256</f>
        <v>0</v>
      </c>
      <c r="Q256" s="227">
        <v>0</v>
      </c>
      <c r="R256" s="227">
        <f>Q256*H256</f>
        <v>0</v>
      </c>
      <c r="S256" s="227">
        <v>0</v>
      </c>
      <c r="T256" s="228">
        <f>S256*H256</f>
        <v>0</v>
      </c>
      <c r="AR256" s="229" t="s">
        <v>142</v>
      </c>
      <c r="AT256" s="229" t="s">
        <v>137</v>
      </c>
      <c r="AU256" s="229" t="s">
        <v>88</v>
      </c>
      <c r="AY256" s="132" t="s">
        <v>135</v>
      </c>
      <c r="BE256" s="230">
        <f>IF(N256="základní",J256,0)</f>
        <v>0</v>
      </c>
      <c r="BF256" s="230">
        <f>IF(N256="snížená",J256,0)</f>
        <v>0</v>
      </c>
      <c r="BG256" s="230">
        <f>IF(N256="zákl. přenesená",J256,0)</f>
        <v>0</v>
      </c>
      <c r="BH256" s="230">
        <f>IF(N256="sníž. přenesená",J256,0)</f>
        <v>0</v>
      </c>
      <c r="BI256" s="230">
        <f>IF(N256="nulová",J256,0)</f>
        <v>0</v>
      </c>
      <c r="BJ256" s="132" t="s">
        <v>86</v>
      </c>
      <c r="BK256" s="230">
        <f>ROUND(I256*H256,2)</f>
        <v>0</v>
      </c>
      <c r="BL256" s="132" t="s">
        <v>142</v>
      </c>
      <c r="BM256" s="229" t="s">
        <v>727</v>
      </c>
    </row>
    <row r="257" spans="2:65" s="232" customFormat="1">
      <c r="B257" s="231"/>
      <c r="D257" s="233" t="s">
        <v>144</v>
      </c>
      <c r="E257" s="234" t="s">
        <v>1</v>
      </c>
      <c r="F257" s="235" t="s">
        <v>431</v>
      </c>
      <c r="H257" s="234" t="s">
        <v>1</v>
      </c>
      <c r="L257" s="231"/>
      <c r="M257" s="236"/>
      <c r="T257" s="237"/>
      <c r="AT257" s="234" t="s">
        <v>144</v>
      </c>
      <c r="AU257" s="234" t="s">
        <v>88</v>
      </c>
      <c r="AV257" s="232" t="s">
        <v>86</v>
      </c>
      <c r="AW257" s="232" t="s">
        <v>36</v>
      </c>
      <c r="AX257" s="232" t="s">
        <v>79</v>
      </c>
      <c r="AY257" s="234" t="s">
        <v>135</v>
      </c>
    </row>
    <row r="258" spans="2:65" s="232" customFormat="1">
      <c r="B258" s="231"/>
      <c r="D258" s="233" t="s">
        <v>144</v>
      </c>
      <c r="E258" s="234" t="s">
        <v>1</v>
      </c>
      <c r="F258" s="235" t="s">
        <v>728</v>
      </c>
      <c r="H258" s="234" t="s">
        <v>1</v>
      </c>
      <c r="L258" s="231"/>
      <c r="M258" s="236"/>
      <c r="T258" s="237"/>
      <c r="AT258" s="234" t="s">
        <v>144</v>
      </c>
      <c r="AU258" s="234" t="s">
        <v>88</v>
      </c>
      <c r="AV258" s="232" t="s">
        <v>86</v>
      </c>
      <c r="AW258" s="232" t="s">
        <v>36</v>
      </c>
      <c r="AX258" s="232" t="s">
        <v>79</v>
      </c>
      <c r="AY258" s="234" t="s">
        <v>135</v>
      </c>
    </row>
    <row r="259" spans="2:65" s="239" customFormat="1">
      <c r="B259" s="238"/>
      <c r="D259" s="233" t="s">
        <v>144</v>
      </c>
      <c r="E259" s="240" t="s">
        <v>1</v>
      </c>
      <c r="F259" s="241" t="s">
        <v>729</v>
      </c>
      <c r="H259" s="242">
        <v>443</v>
      </c>
      <c r="L259" s="238"/>
      <c r="M259" s="243"/>
      <c r="T259" s="244"/>
      <c r="AT259" s="240" t="s">
        <v>144</v>
      </c>
      <c r="AU259" s="240" t="s">
        <v>88</v>
      </c>
      <c r="AV259" s="239" t="s">
        <v>88</v>
      </c>
      <c r="AW259" s="239" t="s">
        <v>36</v>
      </c>
      <c r="AX259" s="239" t="s">
        <v>79</v>
      </c>
      <c r="AY259" s="240" t="s">
        <v>135</v>
      </c>
    </row>
    <row r="260" spans="2:65" s="366" customFormat="1">
      <c r="B260" s="365"/>
      <c r="D260" s="233" t="s">
        <v>144</v>
      </c>
      <c r="E260" s="367" t="s">
        <v>213</v>
      </c>
      <c r="F260" s="368" t="s">
        <v>357</v>
      </c>
      <c r="H260" s="369">
        <v>443</v>
      </c>
      <c r="L260" s="365"/>
      <c r="M260" s="370"/>
      <c r="T260" s="371"/>
      <c r="AT260" s="367" t="s">
        <v>144</v>
      </c>
      <c r="AU260" s="367" t="s">
        <v>88</v>
      </c>
      <c r="AV260" s="366" t="s">
        <v>154</v>
      </c>
      <c r="AW260" s="366" t="s">
        <v>36</v>
      </c>
      <c r="AX260" s="366" t="s">
        <v>79</v>
      </c>
      <c r="AY260" s="367" t="s">
        <v>135</v>
      </c>
    </row>
    <row r="261" spans="2:65" s="232" customFormat="1">
      <c r="B261" s="231"/>
      <c r="D261" s="233" t="s">
        <v>144</v>
      </c>
      <c r="E261" s="234" t="s">
        <v>1</v>
      </c>
      <c r="F261" s="235" t="s">
        <v>730</v>
      </c>
      <c r="H261" s="234" t="s">
        <v>1</v>
      </c>
      <c r="L261" s="231"/>
      <c r="M261" s="236"/>
      <c r="T261" s="237"/>
      <c r="AT261" s="234" t="s">
        <v>144</v>
      </c>
      <c r="AU261" s="234" t="s">
        <v>88</v>
      </c>
      <c r="AV261" s="232" t="s">
        <v>86</v>
      </c>
      <c r="AW261" s="232" t="s">
        <v>36</v>
      </c>
      <c r="AX261" s="232" t="s">
        <v>79</v>
      </c>
      <c r="AY261" s="234" t="s">
        <v>135</v>
      </c>
    </row>
    <row r="262" spans="2:65" s="239" customFormat="1">
      <c r="B262" s="238"/>
      <c r="D262" s="233" t="s">
        <v>144</v>
      </c>
      <c r="E262" s="240" t="s">
        <v>1</v>
      </c>
      <c r="F262" s="241" t="s">
        <v>731</v>
      </c>
      <c r="H262" s="242">
        <v>156</v>
      </c>
      <c r="L262" s="238"/>
      <c r="M262" s="243"/>
      <c r="T262" s="244"/>
      <c r="AT262" s="240" t="s">
        <v>144</v>
      </c>
      <c r="AU262" s="240" t="s">
        <v>88</v>
      </c>
      <c r="AV262" s="239" t="s">
        <v>88</v>
      </c>
      <c r="AW262" s="239" t="s">
        <v>36</v>
      </c>
      <c r="AX262" s="239" t="s">
        <v>79</v>
      </c>
      <c r="AY262" s="240" t="s">
        <v>135</v>
      </c>
    </row>
    <row r="263" spans="2:65" s="366" customFormat="1">
      <c r="B263" s="365"/>
      <c r="D263" s="233" t="s">
        <v>144</v>
      </c>
      <c r="E263" s="367" t="s">
        <v>673</v>
      </c>
      <c r="F263" s="368" t="s">
        <v>357</v>
      </c>
      <c r="H263" s="369">
        <v>156</v>
      </c>
      <c r="L263" s="365"/>
      <c r="M263" s="370"/>
      <c r="T263" s="371"/>
      <c r="AT263" s="367" t="s">
        <v>144</v>
      </c>
      <c r="AU263" s="367" t="s">
        <v>88</v>
      </c>
      <c r="AV263" s="366" t="s">
        <v>154</v>
      </c>
      <c r="AW263" s="366" t="s">
        <v>36</v>
      </c>
      <c r="AX263" s="366" t="s">
        <v>79</v>
      </c>
      <c r="AY263" s="367" t="s">
        <v>135</v>
      </c>
    </row>
    <row r="264" spans="2:65" s="246" customFormat="1">
      <c r="B264" s="245"/>
      <c r="D264" s="233" t="s">
        <v>144</v>
      </c>
      <c r="E264" s="247" t="s">
        <v>1</v>
      </c>
      <c r="F264" s="248" t="s">
        <v>150</v>
      </c>
      <c r="H264" s="249">
        <v>599</v>
      </c>
      <c r="L264" s="245"/>
      <c r="M264" s="250"/>
      <c r="T264" s="251"/>
      <c r="AT264" s="247" t="s">
        <v>144</v>
      </c>
      <c r="AU264" s="247" t="s">
        <v>88</v>
      </c>
      <c r="AV264" s="246" t="s">
        <v>142</v>
      </c>
      <c r="AW264" s="246" t="s">
        <v>36</v>
      </c>
      <c r="AX264" s="246" t="s">
        <v>86</v>
      </c>
      <c r="AY264" s="247" t="s">
        <v>135</v>
      </c>
    </row>
    <row r="265" spans="2:65" s="143" customFormat="1" ht="16.5" customHeight="1">
      <c r="B265" s="142"/>
      <c r="C265" s="219" t="s">
        <v>418</v>
      </c>
      <c r="D265" s="219" t="s">
        <v>137</v>
      </c>
      <c r="E265" s="220" t="s">
        <v>732</v>
      </c>
      <c r="F265" s="221" t="s">
        <v>733</v>
      </c>
      <c r="G265" s="222" t="s">
        <v>157</v>
      </c>
      <c r="H265" s="223">
        <v>312</v>
      </c>
      <c r="I265" s="83"/>
      <c r="J265" s="224">
        <f>ROUND(I265*H265,2)</f>
        <v>0</v>
      </c>
      <c r="K265" s="221" t="s">
        <v>141</v>
      </c>
      <c r="L265" s="142"/>
      <c r="M265" s="225" t="s">
        <v>1</v>
      </c>
      <c r="N265" s="226" t="s">
        <v>44</v>
      </c>
      <c r="P265" s="227">
        <f>O265*H265</f>
        <v>0</v>
      </c>
      <c r="Q265" s="227">
        <v>0</v>
      </c>
      <c r="R265" s="227">
        <f>Q265*H265</f>
        <v>0</v>
      </c>
      <c r="S265" s="227">
        <v>0</v>
      </c>
      <c r="T265" s="228">
        <f>S265*H265</f>
        <v>0</v>
      </c>
      <c r="AR265" s="229" t="s">
        <v>142</v>
      </c>
      <c r="AT265" s="229" t="s">
        <v>137</v>
      </c>
      <c r="AU265" s="229" t="s">
        <v>88</v>
      </c>
      <c r="AY265" s="132" t="s">
        <v>135</v>
      </c>
      <c r="BE265" s="230">
        <f>IF(N265="základní",J265,0)</f>
        <v>0</v>
      </c>
      <c r="BF265" s="230">
        <f>IF(N265="snížená",J265,0)</f>
        <v>0</v>
      </c>
      <c r="BG265" s="230">
        <f>IF(N265="zákl. přenesená",J265,0)</f>
        <v>0</v>
      </c>
      <c r="BH265" s="230">
        <f>IF(N265="sníž. přenesená",J265,0)</f>
        <v>0</v>
      </c>
      <c r="BI265" s="230">
        <f>IF(N265="nulová",J265,0)</f>
        <v>0</v>
      </c>
      <c r="BJ265" s="132" t="s">
        <v>86</v>
      </c>
      <c r="BK265" s="230">
        <f>ROUND(I265*H265,2)</f>
        <v>0</v>
      </c>
      <c r="BL265" s="132" t="s">
        <v>142</v>
      </c>
      <c r="BM265" s="229" t="s">
        <v>734</v>
      </c>
    </row>
    <row r="266" spans="2:65" s="232" customFormat="1">
      <c r="B266" s="231"/>
      <c r="D266" s="233" t="s">
        <v>144</v>
      </c>
      <c r="E266" s="234" t="s">
        <v>1</v>
      </c>
      <c r="F266" s="235" t="s">
        <v>431</v>
      </c>
      <c r="H266" s="234" t="s">
        <v>1</v>
      </c>
      <c r="L266" s="231"/>
      <c r="M266" s="236"/>
      <c r="T266" s="237"/>
      <c r="AT266" s="234" t="s">
        <v>144</v>
      </c>
      <c r="AU266" s="234" t="s">
        <v>88</v>
      </c>
      <c r="AV266" s="232" t="s">
        <v>86</v>
      </c>
      <c r="AW266" s="232" t="s">
        <v>36</v>
      </c>
      <c r="AX266" s="232" t="s">
        <v>79</v>
      </c>
      <c r="AY266" s="234" t="s">
        <v>135</v>
      </c>
    </row>
    <row r="267" spans="2:65" s="239" customFormat="1">
      <c r="B267" s="238"/>
      <c r="D267" s="233" t="s">
        <v>144</v>
      </c>
      <c r="E267" s="240" t="s">
        <v>1</v>
      </c>
      <c r="F267" s="241" t="s">
        <v>735</v>
      </c>
      <c r="H267" s="242">
        <v>312</v>
      </c>
      <c r="L267" s="238"/>
      <c r="M267" s="243"/>
      <c r="T267" s="244"/>
      <c r="AT267" s="240" t="s">
        <v>144</v>
      </c>
      <c r="AU267" s="240" t="s">
        <v>88</v>
      </c>
      <c r="AV267" s="239" t="s">
        <v>88</v>
      </c>
      <c r="AW267" s="239" t="s">
        <v>36</v>
      </c>
      <c r="AX267" s="239" t="s">
        <v>79</v>
      </c>
      <c r="AY267" s="240" t="s">
        <v>135</v>
      </c>
    </row>
    <row r="268" spans="2:65" s="246" customFormat="1">
      <c r="B268" s="245"/>
      <c r="D268" s="233" t="s">
        <v>144</v>
      </c>
      <c r="E268" s="247" t="s">
        <v>1</v>
      </c>
      <c r="F268" s="248" t="s">
        <v>150</v>
      </c>
      <c r="H268" s="249">
        <v>312</v>
      </c>
      <c r="L268" s="245"/>
      <c r="M268" s="250"/>
      <c r="T268" s="251"/>
      <c r="AT268" s="247" t="s">
        <v>144</v>
      </c>
      <c r="AU268" s="247" t="s">
        <v>88</v>
      </c>
      <c r="AV268" s="246" t="s">
        <v>142</v>
      </c>
      <c r="AW268" s="246" t="s">
        <v>36</v>
      </c>
      <c r="AX268" s="246" t="s">
        <v>86</v>
      </c>
      <c r="AY268" s="247" t="s">
        <v>135</v>
      </c>
    </row>
    <row r="269" spans="2:65" s="143" customFormat="1" ht="16.5" customHeight="1">
      <c r="B269" s="142"/>
      <c r="C269" s="356" t="s">
        <v>422</v>
      </c>
      <c r="D269" s="356" t="s">
        <v>276</v>
      </c>
      <c r="E269" s="357" t="s">
        <v>434</v>
      </c>
      <c r="F269" s="358" t="s">
        <v>435</v>
      </c>
      <c r="G269" s="359" t="s">
        <v>157</v>
      </c>
      <c r="H269" s="360">
        <v>908.15</v>
      </c>
      <c r="I269" s="105"/>
      <c r="J269" s="361">
        <f>ROUND(I269*H269,2)</f>
        <v>0</v>
      </c>
      <c r="K269" s="358" t="s">
        <v>141</v>
      </c>
      <c r="L269" s="362"/>
      <c r="M269" s="363" t="s">
        <v>1</v>
      </c>
      <c r="N269" s="364" t="s">
        <v>44</v>
      </c>
      <c r="P269" s="227">
        <f>O269*H269</f>
        <v>0</v>
      </c>
      <c r="Q269" s="227">
        <v>4.9390000000000003E-2</v>
      </c>
      <c r="R269" s="227">
        <f>Q269*H269</f>
        <v>44.853528500000003</v>
      </c>
      <c r="S269" s="227">
        <v>0</v>
      </c>
      <c r="T269" s="228">
        <f>S269*H269</f>
        <v>0</v>
      </c>
      <c r="AR269" s="229" t="s">
        <v>180</v>
      </c>
      <c r="AT269" s="229" t="s">
        <v>276</v>
      </c>
      <c r="AU269" s="229" t="s">
        <v>88</v>
      </c>
      <c r="AY269" s="132" t="s">
        <v>135</v>
      </c>
      <c r="BE269" s="230">
        <f>IF(N269="základní",J269,0)</f>
        <v>0</v>
      </c>
      <c r="BF269" s="230">
        <f>IF(N269="snížená",J269,0)</f>
        <v>0</v>
      </c>
      <c r="BG269" s="230">
        <f>IF(N269="zákl. přenesená",J269,0)</f>
        <v>0</v>
      </c>
      <c r="BH269" s="230">
        <f>IF(N269="sníž. přenesená",J269,0)</f>
        <v>0</v>
      </c>
      <c r="BI269" s="230">
        <f>IF(N269="nulová",J269,0)</f>
        <v>0</v>
      </c>
      <c r="BJ269" s="132" t="s">
        <v>86</v>
      </c>
      <c r="BK269" s="230">
        <f>ROUND(I269*H269,2)</f>
        <v>0</v>
      </c>
      <c r="BL269" s="132" t="s">
        <v>142</v>
      </c>
      <c r="BM269" s="229" t="s">
        <v>736</v>
      </c>
    </row>
    <row r="270" spans="2:65" s="232" customFormat="1">
      <c r="B270" s="231"/>
      <c r="D270" s="233" t="s">
        <v>144</v>
      </c>
      <c r="E270" s="234" t="s">
        <v>1</v>
      </c>
      <c r="F270" s="235" t="s">
        <v>431</v>
      </c>
      <c r="H270" s="234" t="s">
        <v>1</v>
      </c>
      <c r="L270" s="231"/>
      <c r="M270" s="236"/>
      <c r="T270" s="237"/>
      <c r="AT270" s="234" t="s">
        <v>144</v>
      </c>
      <c r="AU270" s="234" t="s">
        <v>88</v>
      </c>
      <c r="AV270" s="232" t="s">
        <v>86</v>
      </c>
      <c r="AW270" s="232" t="s">
        <v>36</v>
      </c>
      <c r="AX270" s="232" t="s">
        <v>79</v>
      </c>
      <c r="AY270" s="234" t="s">
        <v>135</v>
      </c>
    </row>
    <row r="271" spans="2:65" s="239" customFormat="1">
      <c r="B271" s="238"/>
      <c r="D271" s="233" t="s">
        <v>144</v>
      </c>
      <c r="E271" s="240" t="s">
        <v>1</v>
      </c>
      <c r="F271" s="241" t="s">
        <v>737</v>
      </c>
      <c r="H271" s="242">
        <v>443</v>
      </c>
      <c r="L271" s="238"/>
      <c r="M271" s="243"/>
      <c r="T271" s="244"/>
      <c r="AT271" s="240" t="s">
        <v>144</v>
      </c>
      <c r="AU271" s="240" t="s">
        <v>88</v>
      </c>
      <c r="AV271" s="239" t="s">
        <v>88</v>
      </c>
      <c r="AW271" s="239" t="s">
        <v>36</v>
      </c>
      <c r="AX271" s="239" t="s">
        <v>79</v>
      </c>
      <c r="AY271" s="240" t="s">
        <v>135</v>
      </c>
    </row>
    <row r="272" spans="2:65" s="246" customFormat="1">
      <c r="B272" s="245"/>
      <c r="D272" s="233" t="s">
        <v>144</v>
      </c>
      <c r="E272" s="247" t="s">
        <v>1</v>
      </c>
      <c r="F272" s="248" t="s">
        <v>150</v>
      </c>
      <c r="H272" s="249">
        <v>443</v>
      </c>
      <c r="L272" s="245"/>
      <c r="M272" s="250"/>
      <c r="T272" s="251"/>
      <c r="AT272" s="247" t="s">
        <v>144</v>
      </c>
      <c r="AU272" s="247" t="s">
        <v>88</v>
      </c>
      <c r="AV272" s="246" t="s">
        <v>142</v>
      </c>
      <c r="AW272" s="246" t="s">
        <v>36</v>
      </c>
      <c r="AX272" s="246" t="s">
        <v>86</v>
      </c>
      <c r="AY272" s="247" t="s">
        <v>135</v>
      </c>
    </row>
    <row r="273" spans="2:65" s="239" customFormat="1">
      <c r="B273" s="238"/>
      <c r="D273" s="233" t="s">
        <v>144</v>
      </c>
      <c r="F273" s="241" t="s">
        <v>738</v>
      </c>
      <c r="H273" s="242">
        <v>908.15</v>
      </c>
      <c r="L273" s="238"/>
      <c r="M273" s="243"/>
      <c r="T273" s="244"/>
      <c r="AT273" s="240" t="s">
        <v>144</v>
      </c>
      <c r="AU273" s="240" t="s">
        <v>88</v>
      </c>
      <c r="AV273" s="239" t="s">
        <v>88</v>
      </c>
      <c r="AW273" s="239" t="s">
        <v>4</v>
      </c>
      <c r="AX273" s="239" t="s">
        <v>86</v>
      </c>
      <c r="AY273" s="240" t="s">
        <v>135</v>
      </c>
    </row>
    <row r="274" spans="2:65" s="143" customFormat="1" ht="24.15" customHeight="1">
      <c r="B274" s="142"/>
      <c r="C274" s="356" t="s">
        <v>427</v>
      </c>
      <c r="D274" s="356" t="s">
        <v>276</v>
      </c>
      <c r="E274" s="357" t="s">
        <v>739</v>
      </c>
      <c r="F274" s="358" t="s">
        <v>740</v>
      </c>
      <c r="G274" s="359" t="s">
        <v>183</v>
      </c>
      <c r="H274" s="360">
        <v>21.317</v>
      </c>
      <c r="I274" s="105"/>
      <c r="J274" s="361">
        <f>ROUND(I274*H274,2)</f>
        <v>0</v>
      </c>
      <c r="K274" s="358" t="s">
        <v>141</v>
      </c>
      <c r="L274" s="362"/>
      <c r="M274" s="363" t="s">
        <v>1</v>
      </c>
      <c r="N274" s="364" t="s">
        <v>44</v>
      </c>
      <c r="P274" s="227">
        <f>O274*H274</f>
        <v>0</v>
      </c>
      <c r="Q274" s="227">
        <v>1</v>
      </c>
      <c r="R274" s="227">
        <f>Q274*H274</f>
        <v>21.317</v>
      </c>
      <c r="S274" s="227">
        <v>0</v>
      </c>
      <c r="T274" s="228">
        <f>S274*H274</f>
        <v>0</v>
      </c>
      <c r="AR274" s="229" t="s">
        <v>180</v>
      </c>
      <c r="AT274" s="229" t="s">
        <v>276</v>
      </c>
      <c r="AU274" s="229" t="s">
        <v>88</v>
      </c>
      <c r="AY274" s="132" t="s">
        <v>135</v>
      </c>
      <c r="BE274" s="230">
        <f>IF(N274="základní",J274,0)</f>
        <v>0</v>
      </c>
      <c r="BF274" s="230">
        <f>IF(N274="snížená",J274,0)</f>
        <v>0</v>
      </c>
      <c r="BG274" s="230">
        <f>IF(N274="zákl. přenesená",J274,0)</f>
        <v>0</v>
      </c>
      <c r="BH274" s="230">
        <f>IF(N274="sníž. přenesená",J274,0)</f>
        <v>0</v>
      </c>
      <c r="BI274" s="230">
        <f>IF(N274="nulová",J274,0)</f>
        <v>0</v>
      </c>
      <c r="BJ274" s="132" t="s">
        <v>86</v>
      </c>
      <c r="BK274" s="230">
        <f>ROUND(I274*H274,2)</f>
        <v>0</v>
      </c>
      <c r="BL274" s="132" t="s">
        <v>142</v>
      </c>
      <c r="BM274" s="229" t="s">
        <v>741</v>
      </c>
    </row>
    <row r="275" spans="2:65" s="232" customFormat="1">
      <c r="B275" s="231"/>
      <c r="D275" s="233" t="s">
        <v>144</v>
      </c>
      <c r="E275" s="234" t="s">
        <v>1</v>
      </c>
      <c r="F275" s="235" t="s">
        <v>431</v>
      </c>
      <c r="H275" s="234" t="s">
        <v>1</v>
      </c>
      <c r="L275" s="231"/>
      <c r="M275" s="236"/>
      <c r="T275" s="237"/>
      <c r="AT275" s="234" t="s">
        <v>144</v>
      </c>
      <c r="AU275" s="234" t="s">
        <v>88</v>
      </c>
      <c r="AV275" s="232" t="s">
        <v>86</v>
      </c>
      <c r="AW275" s="232" t="s">
        <v>36</v>
      </c>
      <c r="AX275" s="232" t="s">
        <v>79</v>
      </c>
      <c r="AY275" s="234" t="s">
        <v>135</v>
      </c>
    </row>
    <row r="276" spans="2:65" s="239" customFormat="1">
      <c r="B276" s="238"/>
      <c r="D276" s="233" t="s">
        <v>144</v>
      </c>
      <c r="E276" s="240" t="s">
        <v>1</v>
      </c>
      <c r="F276" s="241" t="s">
        <v>742</v>
      </c>
      <c r="H276" s="242">
        <v>156</v>
      </c>
      <c r="L276" s="238"/>
      <c r="M276" s="243"/>
      <c r="T276" s="244"/>
      <c r="AT276" s="240" t="s">
        <v>144</v>
      </c>
      <c r="AU276" s="240" t="s">
        <v>88</v>
      </c>
      <c r="AV276" s="239" t="s">
        <v>88</v>
      </c>
      <c r="AW276" s="239" t="s">
        <v>36</v>
      </c>
      <c r="AX276" s="239" t="s">
        <v>79</v>
      </c>
      <c r="AY276" s="240" t="s">
        <v>135</v>
      </c>
    </row>
    <row r="277" spans="2:65" s="246" customFormat="1">
      <c r="B277" s="245"/>
      <c r="D277" s="233" t="s">
        <v>144</v>
      </c>
      <c r="E277" s="247" t="s">
        <v>1</v>
      </c>
      <c r="F277" s="248" t="s">
        <v>150</v>
      </c>
      <c r="H277" s="249">
        <v>156</v>
      </c>
      <c r="L277" s="245"/>
      <c r="M277" s="250"/>
      <c r="T277" s="251"/>
      <c r="AT277" s="247" t="s">
        <v>144</v>
      </c>
      <c r="AU277" s="247" t="s">
        <v>88</v>
      </c>
      <c r="AV277" s="246" t="s">
        <v>142</v>
      </c>
      <c r="AW277" s="246" t="s">
        <v>36</v>
      </c>
      <c r="AX277" s="246" t="s">
        <v>86</v>
      </c>
      <c r="AY277" s="247" t="s">
        <v>135</v>
      </c>
    </row>
    <row r="278" spans="2:65" s="239" customFormat="1">
      <c r="B278" s="238"/>
      <c r="D278" s="233" t="s">
        <v>144</v>
      </c>
      <c r="F278" s="241" t="s">
        <v>743</v>
      </c>
      <c r="H278" s="242">
        <v>21.317</v>
      </c>
      <c r="L278" s="238"/>
      <c r="M278" s="243"/>
      <c r="T278" s="244"/>
      <c r="AT278" s="240" t="s">
        <v>144</v>
      </c>
      <c r="AU278" s="240" t="s">
        <v>88</v>
      </c>
      <c r="AV278" s="239" t="s">
        <v>88</v>
      </c>
      <c r="AW278" s="239" t="s">
        <v>4</v>
      </c>
      <c r="AX278" s="239" t="s">
        <v>86</v>
      </c>
      <c r="AY278" s="240" t="s">
        <v>135</v>
      </c>
    </row>
    <row r="279" spans="2:65" s="143" customFormat="1" ht="37.950000000000003" customHeight="1">
      <c r="B279" s="142"/>
      <c r="C279" s="356" t="s">
        <v>433</v>
      </c>
      <c r="D279" s="356" t="s">
        <v>276</v>
      </c>
      <c r="E279" s="357" t="s">
        <v>439</v>
      </c>
      <c r="F279" s="358" t="s">
        <v>440</v>
      </c>
      <c r="G279" s="359" t="s">
        <v>441</v>
      </c>
      <c r="H279" s="360">
        <v>980.36</v>
      </c>
      <c r="I279" s="105"/>
      <c r="J279" s="361">
        <f>ROUND(I279*H279,2)</f>
        <v>0</v>
      </c>
      <c r="K279" s="358" t="s">
        <v>141</v>
      </c>
      <c r="L279" s="362"/>
      <c r="M279" s="363" t="s">
        <v>1</v>
      </c>
      <c r="N279" s="364" t="s">
        <v>44</v>
      </c>
      <c r="P279" s="227">
        <f>O279*H279</f>
        <v>0</v>
      </c>
      <c r="Q279" s="227">
        <v>0.252</v>
      </c>
      <c r="R279" s="227">
        <f>Q279*H279</f>
        <v>247.05072000000001</v>
      </c>
      <c r="S279" s="227">
        <v>0</v>
      </c>
      <c r="T279" s="228">
        <f>S279*H279</f>
        <v>0</v>
      </c>
      <c r="AR279" s="229" t="s">
        <v>180</v>
      </c>
      <c r="AT279" s="229" t="s">
        <v>276</v>
      </c>
      <c r="AU279" s="229" t="s">
        <v>88</v>
      </c>
      <c r="AY279" s="132" t="s">
        <v>135</v>
      </c>
      <c r="BE279" s="230">
        <f>IF(N279="základní",J279,0)</f>
        <v>0</v>
      </c>
      <c r="BF279" s="230">
        <f>IF(N279="snížená",J279,0)</f>
        <v>0</v>
      </c>
      <c r="BG279" s="230">
        <f>IF(N279="zákl. přenesená",J279,0)</f>
        <v>0</v>
      </c>
      <c r="BH279" s="230">
        <f>IF(N279="sníž. přenesená",J279,0)</f>
        <v>0</v>
      </c>
      <c r="BI279" s="230">
        <f>IF(N279="nulová",J279,0)</f>
        <v>0</v>
      </c>
      <c r="BJ279" s="132" t="s">
        <v>86</v>
      </c>
      <c r="BK279" s="230">
        <f>ROUND(I279*H279,2)</f>
        <v>0</v>
      </c>
      <c r="BL279" s="132" t="s">
        <v>142</v>
      </c>
      <c r="BM279" s="229" t="s">
        <v>744</v>
      </c>
    </row>
    <row r="280" spans="2:65" s="232" customFormat="1">
      <c r="B280" s="231"/>
      <c r="D280" s="233" t="s">
        <v>144</v>
      </c>
      <c r="E280" s="234" t="s">
        <v>1</v>
      </c>
      <c r="F280" s="235" t="s">
        <v>443</v>
      </c>
      <c r="H280" s="234" t="s">
        <v>1</v>
      </c>
      <c r="L280" s="231"/>
      <c r="M280" s="236"/>
      <c r="T280" s="237"/>
      <c r="AT280" s="234" t="s">
        <v>144</v>
      </c>
      <c r="AU280" s="234" t="s">
        <v>88</v>
      </c>
      <c r="AV280" s="232" t="s">
        <v>86</v>
      </c>
      <c r="AW280" s="232" t="s">
        <v>36</v>
      </c>
      <c r="AX280" s="232" t="s">
        <v>79</v>
      </c>
      <c r="AY280" s="234" t="s">
        <v>135</v>
      </c>
    </row>
    <row r="281" spans="2:65" s="239" customFormat="1">
      <c r="B281" s="238"/>
      <c r="D281" s="233" t="s">
        <v>144</v>
      </c>
      <c r="E281" s="240" t="s">
        <v>1</v>
      </c>
      <c r="F281" s="241" t="s">
        <v>444</v>
      </c>
      <c r="H281" s="242">
        <v>725.04100000000005</v>
      </c>
      <c r="L281" s="238"/>
      <c r="M281" s="243"/>
      <c r="T281" s="244"/>
      <c r="AT281" s="240" t="s">
        <v>144</v>
      </c>
      <c r="AU281" s="240" t="s">
        <v>88</v>
      </c>
      <c r="AV281" s="239" t="s">
        <v>88</v>
      </c>
      <c r="AW281" s="239" t="s">
        <v>36</v>
      </c>
      <c r="AX281" s="239" t="s">
        <v>79</v>
      </c>
      <c r="AY281" s="240" t="s">
        <v>135</v>
      </c>
    </row>
    <row r="282" spans="2:65" s="239" customFormat="1">
      <c r="B282" s="238"/>
      <c r="D282" s="233" t="s">
        <v>144</v>
      </c>
      <c r="E282" s="240" t="s">
        <v>1</v>
      </c>
      <c r="F282" s="241" t="s">
        <v>745</v>
      </c>
      <c r="H282" s="242">
        <v>255.31899999999999</v>
      </c>
      <c r="L282" s="238"/>
      <c r="M282" s="243"/>
      <c r="T282" s="244"/>
      <c r="AT282" s="240" t="s">
        <v>144</v>
      </c>
      <c r="AU282" s="240" t="s">
        <v>88</v>
      </c>
      <c r="AV282" s="239" t="s">
        <v>88</v>
      </c>
      <c r="AW282" s="239" t="s">
        <v>36</v>
      </c>
      <c r="AX282" s="239" t="s">
        <v>79</v>
      </c>
      <c r="AY282" s="240" t="s">
        <v>135</v>
      </c>
    </row>
    <row r="283" spans="2:65" s="246" customFormat="1">
      <c r="B283" s="245"/>
      <c r="D283" s="233" t="s">
        <v>144</v>
      </c>
      <c r="E283" s="247" t="s">
        <v>1</v>
      </c>
      <c r="F283" s="248" t="s">
        <v>150</v>
      </c>
      <c r="H283" s="249">
        <v>980.36</v>
      </c>
      <c r="L283" s="245"/>
      <c r="M283" s="250"/>
      <c r="T283" s="251"/>
      <c r="AT283" s="247" t="s">
        <v>144</v>
      </c>
      <c r="AU283" s="247" t="s">
        <v>88</v>
      </c>
      <c r="AV283" s="246" t="s">
        <v>142</v>
      </c>
      <c r="AW283" s="246" t="s">
        <v>36</v>
      </c>
      <c r="AX283" s="246" t="s">
        <v>86</v>
      </c>
      <c r="AY283" s="247" t="s">
        <v>135</v>
      </c>
    </row>
    <row r="284" spans="2:65" s="143" customFormat="1" ht="24.15" customHeight="1">
      <c r="B284" s="142"/>
      <c r="C284" s="219" t="s">
        <v>438</v>
      </c>
      <c r="D284" s="219" t="s">
        <v>137</v>
      </c>
      <c r="E284" s="220" t="s">
        <v>446</v>
      </c>
      <c r="F284" s="221" t="s">
        <v>447</v>
      </c>
      <c r="G284" s="222" t="s">
        <v>157</v>
      </c>
      <c r="H284" s="223">
        <v>53</v>
      </c>
      <c r="I284" s="83"/>
      <c r="J284" s="224">
        <f>ROUND(I284*H284,2)</f>
        <v>0</v>
      </c>
      <c r="K284" s="221" t="s">
        <v>141</v>
      </c>
      <c r="L284" s="142"/>
      <c r="M284" s="225" t="s">
        <v>1</v>
      </c>
      <c r="N284" s="226" t="s">
        <v>44</v>
      </c>
      <c r="P284" s="227">
        <f>O284*H284</f>
        <v>0</v>
      </c>
      <c r="Q284" s="227">
        <v>0</v>
      </c>
      <c r="R284" s="227">
        <f>Q284*H284</f>
        <v>0</v>
      </c>
      <c r="S284" s="227">
        <v>0</v>
      </c>
      <c r="T284" s="228">
        <f>S284*H284</f>
        <v>0</v>
      </c>
      <c r="AR284" s="229" t="s">
        <v>142</v>
      </c>
      <c r="AT284" s="229" t="s">
        <v>137</v>
      </c>
      <c r="AU284" s="229" t="s">
        <v>88</v>
      </c>
      <c r="AY284" s="132" t="s">
        <v>135</v>
      </c>
      <c r="BE284" s="230">
        <f>IF(N284="základní",J284,0)</f>
        <v>0</v>
      </c>
      <c r="BF284" s="230">
        <f>IF(N284="snížená",J284,0)</f>
        <v>0</v>
      </c>
      <c r="BG284" s="230">
        <f>IF(N284="zákl. přenesená",J284,0)</f>
        <v>0</v>
      </c>
      <c r="BH284" s="230">
        <f>IF(N284="sníž. přenesená",J284,0)</f>
        <v>0</v>
      </c>
      <c r="BI284" s="230">
        <f>IF(N284="nulová",J284,0)</f>
        <v>0</v>
      </c>
      <c r="BJ284" s="132" t="s">
        <v>86</v>
      </c>
      <c r="BK284" s="230">
        <f>ROUND(I284*H284,2)</f>
        <v>0</v>
      </c>
      <c r="BL284" s="132" t="s">
        <v>142</v>
      </c>
      <c r="BM284" s="229" t="s">
        <v>746</v>
      </c>
    </row>
    <row r="285" spans="2:65" s="232" customFormat="1">
      <c r="B285" s="231"/>
      <c r="D285" s="233" t="s">
        <v>144</v>
      </c>
      <c r="E285" s="234" t="s">
        <v>1</v>
      </c>
      <c r="F285" s="235" t="s">
        <v>431</v>
      </c>
      <c r="H285" s="234" t="s">
        <v>1</v>
      </c>
      <c r="L285" s="231"/>
      <c r="M285" s="236"/>
      <c r="T285" s="237"/>
      <c r="AT285" s="234" t="s">
        <v>144</v>
      </c>
      <c r="AU285" s="234" t="s">
        <v>88</v>
      </c>
      <c r="AV285" s="232" t="s">
        <v>86</v>
      </c>
      <c r="AW285" s="232" t="s">
        <v>36</v>
      </c>
      <c r="AX285" s="232" t="s">
        <v>79</v>
      </c>
      <c r="AY285" s="234" t="s">
        <v>135</v>
      </c>
    </row>
    <row r="286" spans="2:65" s="232" customFormat="1">
      <c r="B286" s="231"/>
      <c r="D286" s="233" t="s">
        <v>144</v>
      </c>
      <c r="E286" s="234" t="s">
        <v>1</v>
      </c>
      <c r="F286" s="235" t="s">
        <v>728</v>
      </c>
      <c r="H286" s="234" t="s">
        <v>1</v>
      </c>
      <c r="L286" s="231"/>
      <c r="M286" s="236"/>
      <c r="T286" s="237"/>
      <c r="AT286" s="234" t="s">
        <v>144</v>
      </c>
      <c r="AU286" s="234" t="s">
        <v>88</v>
      </c>
      <c r="AV286" s="232" t="s">
        <v>86</v>
      </c>
      <c r="AW286" s="232" t="s">
        <v>36</v>
      </c>
      <c r="AX286" s="232" t="s">
        <v>79</v>
      </c>
      <c r="AY286" s="234" t="s">
        <v>135</v>
      </c>
    </row>
    <row r="287" spans="2:65" s="239" customFormat="1">
      <c r="B287" s="238"/>
      <c r="D287" s="233" t="s">
        <v>144</v>
      </c>
      <c r="E287" s="240" t="s">
        <v>1</v>
      </c>
      <c r="F287" s="241" t="s">
        <v>689</v>
      </c>
      <c r="H287" s="242">
        <v>53</v>
      </c>
      <c r="L287" s="238"/>
      <c r="M287" s="243"/>
      <c r="T287" s="244"/>
      <c r="AT287" s="240" t="s">
        <v>144</v>
      </c>
      <c r="AU287" s="240" t="s">
        <v>88</v>
      </c>
      <c r="AV287" s="239" t="s">
        <v>88</v>
      </c>
      <c r="AW287" s="239" t="s">
        <v>36</v>
      </c>
      <c r="AX287" s="239" t="s">
        <v>79</v>
      </c>
      <c r="AY287" s="240" t="s">
        <v>135</v>
      </c>
    </row>
    <row r="288" spans="2:65" s="246" customFormat="1">
      <c r="B288" s="245"/>
      <c r="D288" s="233" t="s">
        <v>144</v>
      </c>
      <c r="E288" s="247" t="s">
        <v>215</v>
      </c>
      <c r="F288" s="248" t="s">
        <v>150</v>
      </c>
      <c r="H288" s="249">
        <v>53</v>
      </c>
      <c r="L288" s="245"/>
      <c r="M288" s="250"/>
      <c r="T288" s="251"/>
      <c r="AT288" s="247" t="s">
        <v>144</v>
      </c>
      <c r="AU288" s="247" t="s">
        <v>88</v>
      </c>
      <c r="AV288" s="246" t="s">
        <v>142</v>
      </c>
      <c r="AW288" s="246" t="s">
        <v>36</v>
      </c>
      <c r="AX288" s="246" t="s">
        <v>86</v>
      </c>
      <c r="AY288" s="247" t="s">
        <v>135</v>
      </c>
    </row>
    <row r="289" spans="2:65" s="143" customFormat="1" ht="16.5" customHeight="1">
      <c r="B289" s="142"/>
      <c r="C289" s="356" t="s">
        <v>445</v>
      </c>
      <c r="D289" s="356" t="s">
        <v>276</v>
      </c>
      <c r="E289" s="357" t="s">
        <v>434</v>
      </c>
      <c r="F289" s="358" t="s">
        <v>435</v>
      </c>
      <c r="G289" s="359" t="s">
        <v>157</v>
      </c>
      <c r="H289" s="360">
        <v>108.65</v>
      </c>
      <c r="I289" s="105"/>
      <c r="J289" s="361">
        <f>ROUND(I289*H289,2)</f>
        <v>0</v>
      </c>
      <c r="K289" s="358" t="s">
        <v>141</v>
      </c>
      <c r="L289" s="362"/>
      <c r="M289" s="363" t="s">
        <v>1</v>
      </c>
      <c r="N289" s="364" t="s">
        <v>44</v>
      </c>
      <c r="P289" s="227">
        <f>O289*H289</f>
        <v>0</v>
      </c>
      <c r="Q289" s="227">
        <v>4.9390000000000003E-2</v>
      </c>
      <c r="R289" s="227">
        <f>Q289*H289</f>
        <v>5.3662235000000003</v>
      </c>
      <c r="S289" s="227">
        <v>0</v>
      </c>
      <c r="T289" s="228">
        <f>S289*H289</f>
        <v>0</v>
      </c>
      <c r="AR289" s="229" t="s">
        <v>180</v>
      </c>
      <c r="AT289" s="229" t="s">
        <v>276</v>
      </c>
      <c r="AU289" s="229" t="s">
        <v>88</v>
      </c>
      <c r="AY289" s="132" t="s">
        <v>135</v>
      </c>
      <c r="BE289" s="230">
        <f>IF(N289="základní",J289,0)</f>
        <v>0</v>
      </c>
      <c r="BF289" s="230">
        <f>IF(N289="snížená",J289,0)</f>
        <v>0</v>
      </c>
      <c r="BG289" s="230">
        <f>IF(N289="zákl. přenesená",J289,0)</f>
        <v>0</v>
      </c>
      <c r="BH289" s="230">
        <f>IF(N289="sníž. přenesená",J289,0)</f>
        <v>0</v>
      </c>
      <c r="BI289" s="230">
        <f>IF(N289="nulová",J289,0)</f>
        <v>0</v>
      </c>
      <c r="BJ289" s="132" t="s">
        <v>86</v>
      </c>
      <c r="BK289" s="230">
        <f>ROUND(I289*H289,2)</f>
        <v>0</v>
      </c>
      <c r="BL289" s="132" t="s">
        <v>142</v>
      </c>
      <c r="BM289" s="229" t="s">
        <v>747</v>
      </c>
    </row>
    <row r="290" spans="2:65" s="232" customFormat="1">
      <c r="B290" s="231"/>
      <c r="D290" s="233" t="s">
        <v>144</v>
      </c>
      <c r="E290" s="234" t="s">
        <v>1</v>
      </c>
      <c r="F290" s="235" t="s">
        <v>431</v>
      </c>
      <c r="H290" s="234" t="s">
        <v>1</v>
      </c>
      <c r="L290" s="231"/>
      <c r="M290" s="236"/>
      <c r="T290" s="237"/>
      <c r="AT290" s="234" t="s">
        <v>144</v>
      </c>
      <c r="AU290" s="234" t="s">
        <v>88</v>
      </c>
      <c r="AV290" s="232" t="s">
        <v>86</v>
      </c>
      <c r="AW290" s="232" t="s">
        <v>36</v>
      </c>
      <c r="AX290" s="232" t="s">
        <v>79</v>
      </c>
      <c r="AY290" s="234" t="s">
        <v>135</v>
      </c>
    </row>
    <row r="291" spans="2:65" s="239" customFormat="1">
      <c r="B291" s="238"/>
      <c r="D291" s="233" t="s">
        <v>144</v>
      </c>
      <c r="E291" s="240" t="s">
        <v>1</v>
      </c>
      <c r="F291" s="241" t="s">
        <v>748</v>
      </c>
      <c r="H291" s="242">
        <v>53</v>
      </c>
      <c r="L291" s="238"/>
      <c r="M291" s="243"/>
      <c r="T291" s="244"/>
      <c r="AT291" s="240" t="s">
        <v>144</v>
      </c>
      <c r="AU291" s="240" t="s">
        <v>88</v>
      </c>
      <c r="AV291" s="239" t="s">
        <v>88</v>
      </c>
      <c r="AW291" s="239" t="s">
        <v>36</v>
      </c>
      <c r="AX291" s="239" t="s">
        <v>79</v>
      </c>
      <c r="AY291" s="240" t="s">
        <v>135</v>
      </c>
    </row>
    <row r="292" spans="2:65" s="246" customFormat="1">
      <c r="B292" s="245"/>
      <c r="D292" s="233" t="s">
        <v>144</v>
      </c>
      <c r="E292" s="247" t="s">
        <v>1</v>
      </c>
      <c r="F292" s="248" t="s">
        <v>150</v>
      </c>
      <c r="H292" s="249">
        <v>53</v>
      </c>
      <c r="L292" s="245"/>
      <c r="M292" s="250"/>
      <c r="T292" s="251"/>
      <c r="AT292" s="247" t="s">
        <v>144</v>
      </c>
      <c r="AU292" s="247" t="s">
        <v>88</v>
      </c>
      <c r="AV292" s="246" t="s">
        <v>142</v>
      </c>
      <c r="AW292" s="246" t="s">
        <v>36</v>
      </c>
      <c r="AX292" s="246" t="s">
        <v>86</v>
      </c>
      <c r="AY292" s="247" t="s">
        <v>135</v>
      </c>
    </row>
    <row r="293" spans="2:65" s="239" customFormat="1">
      <c r="B293" s="238"/>
      <c r="D293" s="233" t="s">
        <v>144</v>
      </c>
      <c r="F293" s="241" t="s">
        <v>749</v>
      </c>
      <c r="H293" s="242">
        <v>108.65</v>
      </c>
      <c r="L293" s="238"/>
      <c r="M293" s="243"/>
      <c r="T293" s="244"/>
      <c r="AT293" s="240" t="s">
        <v>144</v>
      </c>
      <c r="AU293" s="240" t="s">
        <v>88</v>
      </c>
      <c r="AV293" s="239" t="s">
        <v>88</v>
      </c>
      <c r="AW293" s="239" t="s">
        <v>4</v>
      </c>
      <c r="AX293" s="239" t="s">
        <v>86</v>
      </c>
      <c r="AY293" s="240" t="s">
        <v>135</v>
      </c>
    </row>
    <row r="294" spans="2:65" s="143" customFormat="1" ht="24.15" customHeight="1">
      <c r="B294" s="142"/>
      <c r="C294" s="356" t="s">
        <v>450</v>
      </c>
      <c r="D294" s="356" t="s">
        <v>276</v>
      </c>
      <c r="E294" s="357" t="s">
        <v>454</v>
      </c>
      <c r="F294" s="358" t="s">
        <v>455</v>
      </c>
      <c r="G294" s="359" t="s">
        <v>441</v>
      </c>
      <c r="H294" s="360">
        <v>86.742999999999995</v>
      </c>
      <c r="I294" s="105"/>
      <c r="J294" s="361">
        <f>ROUND(I294*H294,2)</f>
        <v>0</v>
      </c>
      <c r="K294" s="358" t="s">
        <v>141</v>
      </c>
      <c r="L294" s="362"/>
      <c r="M294" s="363" t="s">
        <v>1</v>
      </c>
      <c r="N294" s="364" t="s">
        <v>44</v>
      </c>
      <c r="P294" s="227">
        <f>O294*H294</f>
        <v>0</v>
      </c>
      <c r="Q294" s="227">
        <v>0.28306999999999999</v>
      </c>
      <c r="R294" s="227">
        <f>Q294*H294</f>
        <v>24.554341009999998</v>
      </c>
      <c r="S294" s="227">
        <v>0</v>
      </c>
      <c r="T294" s="228">
        <f>S294*H294</f>
        <v>0</v>
      </c>
      <c r="AR294" s="229" t="s">
        <v>180</v>
      </c>
      <c r="AT294" s="229" t="s">
        <v>276</v>
      </c>
      <c r="AU294" s="229" t="s">
        <v>88</v>
      </c>
      <c r="AY294" s="132" t="s">
        <v>135</v>
      </c>
      <c r="BE294" s="230">
        <f>IF(N294="základní",J294,0)</f>
        <v>0</v>
      </c>
      <c r="BF294" s="230">
        <f>IF(N294="snížená",J294,0)</f>
        <v>0</v>
      </c>
      <c r="BG294" s="230">
        <f>IF(N294="zákl. přenesená",J294,0)</f>
        <v>0</v>
      </c>
      <c r="BH294" s="230">
        <f>IF(N294="sníž. přenesená",J294,0)</f>
        <v>0</v>
      </c>
      <c r="BI294" s="230">
        <f>IF(N294="nulová",J294,0)</f>
        <v>0</v>
      </c>
      <c r="BJ294" s="132" t="s">
        <v>86</v>
      </c>
      <c r="BK294" s="230">
        <f>ROUND(I294*H294,2)</f>
        <v>0</v>
      </c>
      <c r="BL294" s="132" t="s">
        <v>142</v>
      </c>
      <c r="BM294" s="229" t="s">
        <v>750</v>
      </c>
    </row>
    <row r="295" spans="2:65" s="232" customFormat="1">
      <c r="B295" s="231"/>
      <c r="D295" s="233" t="s">
        <v>144</v>
      </c>
      <c r="E295" s="234" t="s">
        <v>1</v>
      </c>
      <c r="F295" s="235" t="s">
        <v>443</v>
      </c>
      <c r="H295" s="234" t="s">
        <v>1</v>
      </c>
      <c r="L295" s="231"/>
      <c r="M295" s="236"/>
      <c r="T295" s="237"/>
      <c r="AT295" s="234" t="s">
        <v>144</v>
      </c>
      <c r="AU295" s="234" t="s">
        <v>88</v>
      </c>
      <c r="AV295" s="232" t="s">
        <v>86</v>
      </c>
      <c r="AW295" s="232" t="s">
        <v>36</v>
      </c>
      <c r="AX295" s="232" t="s">
        <v>79</v>
      </c>
      <c r="AY295" s="234" t="s">
        <v>135</v>
      </c>
    </row>
    <row r="296" spans="2:65" s="239" customFormat="1">
      <c r="B296" s="238"/>
      <c r="D296" s="233" t="s">
        <v>144</v>
      </c>
      <c r="E296" s="240" t="s">
        <v>1</v>
      </c>
      <c r="F296" s="241" t="s">
        <v>457</v>
      </c>
      <c r="H296" s="242">
        <v>86.742999999999995</v>
      </c>
      <c r="L296" s="238"/>
      <c r="M296" s="243"/>
      <c r="T296" s="244"/>
      <c r="AT296" s="240" t="s">
        <v>144</v>
      </c>
      <c r="AU296" s="240" t="s">
        <v>88</v>
      </c>
      <c r="AV296" s="239" t="s">
        <v>88</v>
      </c>
      <c r="AW296" s="239" t="s">
        <v>36</v>
      </c>
      <c r="AX296" s="239" t="s">
        <v>79</v>
      </c>
      <c r="AY296" s="240" t="s">
        <v>135</v>
      </c>
    </row>
    <row r="297" spans="2:65" s="246" customFormat="1">
      <c r="B297" s="245"/>
      <c r="D297" s="233" t="s">
        <v>144</v>
      </c>
      <c r="E297" s="247" t="s">
        <v>1</v>
      </c>
      <c r="F297" s="248" t="s">
        <v>150</v>
      </c>
      <c r="H297" s="249">
        <v>86.742999999999995</v>
      </c>
      <c r="L297" s="245"/>
      <c r="M297" s="250"/>
      <c r="T297" s="251"/>
      <c r="AT297" s="247" t="s">
        <v>144</v>
      </c>
      <c r="AU297" s="247" t="s">
        <v>88</v>
      </c>
      <c r="AV297" s="246" t="s">
        <v>142</v>
      </c>
      <c r="AW297" s="246" t="s">
        <v>36</v>
      </c>
      <c r="AX297" s="246" t="s">
        <v>86</v>
      </c>
      <c r="AY297" s="247" t="s">
        <v>135</v>
      </c>
    </row>
    <row r="298" spans="2:65" s="143" customFormat="1" ht="24.15" customHeight="1">
      <c r="B298" s="142"/>
      <c r="C298" s="219" t="s">
        <v>453</v>
      </c>
      <c r="D298" s="219" t="s">
        <v>137</v>
      </c>
      <c r="E298" s="220" t="s">
        <v>459</v>
      </c>
      <c r="F298" s="221" t="s">
        <v>460</v>
      </c>
      <c r="G298" s="222" t="s">
        <v>441</v>
      </c>
      <c r="H298" s="223">
        <v>44</v>
      </c>
      <c r="I298" s="83"/>
      <c r="J298" s="224">
        <f t="shared" ref="J298:J304" si="0">ROUND(I298*H298,2)</f>
        <v>0</v>
      </c>
      <c r="K298" s="221" t="s">
        <v>141</v>
      </c>
      <c r="L298" s="142"/>
      <c r="M298" s="225" t="s">
        <v>1</v>
      </c>
      <c r="N298" s="226" t="s">
        <v>44</v>
      </c>
      <c r="P298" s="227">
        <f t="shared" ref="P298:P304" si="1">O298*H298</f>
        <v>0</v>
      </c>
      <c r="Q298" s="227">
        <v>0</v>
      </c>
      <c r="R298" s="227">
        <f t="shared" ref="R298:R304" si="2">Q298*H298</f>
        <v>0</v>
      </c>
      <c r="S298" s="227">
        <v>4.2900000000000004E-3</v>
      </c>
      <c r="T298" s="228">
        <f t="shared" ref="T298:T304" si="3">S298*H298</f>
        <v>0.18876000000000001</v>
      </c>
      <c r="AR298" s="229" t="s">
        <v>142</v>
      </c>
      <c r="AT298" s="229" t="s">
        <v>137</v>
      </c>
      <c r="AU298" s="229" t="s">
        <v>88</v>
      </c>
      <c r="AY298" s="132" t="s">
        <v>135</v>
      </c>
      <c r="BE298" s="230">
        <f t="shared" ref="BE298:BE304" si="4">IF(N298="základní",J298,0)</f>
        <v>0</v>
      </c>
      <c r="BF298" s="230">
        <f t="shared" ref="BF298:BF304" si="5">IF(N298="snížená",J298,0)</f>
        <v>0</v>
      </c>
      <c r="BG298" s="230">
        <f t="shared" ref="BG298:BG304" si="6">IF(N298="zákl. přenesená",J298,0)</f>
        <v>0</v>
      </c>
      <c r="BH298" s="230">
        <f t="shared" ref="BH298:BH304" si="7">IF(N298="sníž. přenesená",J298,0)</f>
        <v>0</v>
      </c>
      <c r="BI298" s="230">
        <f t="shared" ref="BI298:BI304" si="8">IF(N298="nulová",J298,0)</f>
        <v>0</v>
      </c>
      <c r="BJ298" s="132" t="s">
        <v>86</v>
      </c>
      <c r="BK298" s="230">
        <f t="shared" ref="BK298:BK304" si="9">ROUND(I298*H298,2)</f>
        <v>0</v>
      </c>
      <c r="BL298" s="132" t="s">
        <v>142</v>
      </c>
      <c r="BM298" s="229" t="s">
        <v>751</v>
      </c>
    </row>
    <row r="299" spans="2:65" s="143" customFormat="1" ht="24.15" customHeight="1">
      <c r="B299" s="142"/>
      <c r="C299" s="356" t="s">
        <v>458</v>
      </c>
      <c r="D299" s="356" t="s">
        <v>276</v>
      </c>
      <c r="E299" s="357" t="s">
        <v>463</v>
      </c>
      <c r="F299" s="358" t="s">
        <v>464</v>
      </c>
      <c r="G299" s="359" t="s">
        <v>441</v>
      </c>
      <c r="H299" s="360">
        <v>44</v>
      </c>
      <c r="I299" s="105"/>
      <c r="J299" s="361">
        <f t="shared" si="0"/>
        <v>0</v>
      </c>
      <c r="K299" s="358" t="s">
        <v>141</v>
      </c>
      <c r="L299" s="362"/>
      <c r="M299" s="363" t="s">
        <v>1</v>
      </c>
      <c r="N299" s="364" t="s">
        <v>44</v>
      </c>
      <c r="P299" s="227">
        <f t="shared" si="1"/>
        <v>0</v>
      </c>
      <c r="Q299" s="227">
        <v>3.7699999999999999E-3</v>
      </c>
      <c r="R299" s="227">
        <f t="shared" si="2"/>
        <v>0.16588</v>
      </c>
      <c r="S299" s="227">
        <v>0</v>
      </c>
      <c r="T299" s="228">
        <f t="shared" si="3"/>
        <v>0</v>
      </c>
      <c r="AR299" s="229" t="s">
        <v>180</v>
      </c>
      <c r="AT299" s="229" t="s">
        <v>276</v>
      </c>
      <c r="AU299" s="229" t="s">
        <v>88</v>
      </c>
      <c r="AY299" s="132" t="s">
        <v>135</v>
      </c>
      <c r="BE299" s="230">
        <f t="shared" si="4"/>
        <v>0</v>
      </c>
      <c r="BF299" s="230">
        <f t="shared" si="5"/>
        <v>0</v>
      </c>
      <c r="BG299" s="230">
        <f t="shared" si="6"/>
        <v>0</v>
      </c>
      <c r="BH299" s="230">
        <f t="shared" si="7"/>
        <v>0</v>
      </c>
      <c r="BI299" s="230">
        <f t="shared" si="8"/>
        <v>0</v>
      </c>
      <c r="BJ299" s="132" t="s">
        <v>86</v>
      </c>
      <c r="BK299" s="230">
        <f t="shared" si="9"/>
        <v>0</v>
      </c>
      <c r="BL299" s="132" t="s">
        <v>142</v>
      </c>
      <c r="BM299" s="229" t="s">
        <v>752</v>
      </c>
    </row>
    <row r="300" spans="2:65" s="143" customFormat="1" ht="24.15" customHeight="1">
      <c r="B300" s="142"/>
      <c r="C300" s="219" t="s">
        <v>462</v>
      </c>
      <c r="D300" s="219" t="s">
        <v>137</v>
      </c>
      <c r="E300" s="220" t="s">
        <v>753</v>
      </c>
      <c r="F300" s="221" t="s">
        <v>754</v>
      </c>
      <c r="G300" s="222" t="s">
        <v>441</v>
      </c>
      <c r="H300" s="223">
        <v>16</v>
      </c>
      <c r="I300" s="83"/>
      <c r="J300" s="224">
        <f t="shared" si="0"/>
        <v>0</v>
      </c>
      <c r="K300" s="221" t="s">
        <v>141</v>
      </c>
      <c r="L300" s="142"/>
      <c r="M300" s="225" t="s">
        <v>1</v>
      </c>
      <c r="N300" s="226" t="s">
        <v>44</v>
      </c>
      <c r="P300" s="227">
        <f t="shared" si="1"/>
        <v>0</v>
      </c>
      <c r="Q300" s="227">
        <v>0</v>
      </c>
      <c r="R300" s="227">
        <f t="shared" si="2"/>
        <v>0</v>
      </c>
      <c r="S300" s="227">
        <v>4.2900000000000004E-3</v>
      </c>
      <c r="T300" s="228">
        <f t="shared" si="3"/>
        <v>6.8640000000000007E-2</v>
      </c>
      <c r="AR300" s="229" t="s">
        <v>142</v>
      </c>
      <c r="AT300" s="229" t="s">
        <v>137</v>
      </c>
      <c r="AU300" s="229" t="s">
        <v>88</v>
      </c>
      <c r="AY300" s="132" t="s">
        <v>135</v>
      </c>
      <c r="BE300" s="230">
        <f t="shared" si="4"/>
        <v>0</v>
      </c>
      <c r="BF300" s="230">
        <f t="shared" si="5"/>
        <v>0</v>
      </c>
      <c r="BG300" s="230">
        <f t="shared" si="6"/>
        <v>0</v>
      </c>
      <c r="BH300" s="230">
        <f t="shared" si="7"/>
        <v>0</v>
      </c>
      <c r="BI300" s="230">
        <f t="shared" si="8"/>
        <v>0</v>
      </c>
      <c r="BJ300" s="132" t="s">
        <v>86</v>
      </c>
      <c r="BK300" s="230">
        <f t="shared" si="9"/>
        <v>0</v>
      </c>
      <c r="BL300" s="132" t="s">
        <v>142</v>
      </c>
      <c r="BM300" s="229" t="s">
        <v>755</v>
      </c>
    </row>
    <row r="301" spans="2:65" s="143" customFormat="1" ht="24.15" customHeight="1">
      <c r="B301" s="142"/>
      <c r="C301" s="356" t="s">
        <v>466</v>
      </c>
      <c r="D301" s="356" t="s">
        <v>276</v>
      </c>
      <c r="E301" s="357" t="s">
        <v>756</v>
      </c>
      <c r="F301" s="358" t="s">
        <v>757</v>
      </c>
      <c r="G301" s="359" t="s">
        <v>441</v>
      </c>
      <c r="H301" s="360">
        <v>16</v>
      </c>
      <c r="I301" s="105"/>
      <c r="J301" s="361">
        <f t="shared" si="0"/>
        <v>0</v>
      </c>
      <c r="K301" s="358" t="s">
        <v>141</v>
      </c>
      <c r="L301" s="362"/>
      <c r="M301" s="363" t="s">
        <v>1</v>
      </c>
      <c r="N301" s="364" t="s">
        <v>44</v>
      </c>
      <c r="P301" s="227">
        <f t="shared" si="1"/>
        <v>0</v>
      </c>
      <c r="Q301" s="227">
        <v>4.2900000000000004E-3</v>
      </c>
      <c r="R301" s="227">
        <f t="shared" si="2"/>
        <v>6.8640000000000007E-2</v>
      </c>
      <c r="S301" s="227">
        <v>0</v>
      </c>
      <c r="T301" s="228">
        <f t="shared" si="3"/>
        <v>0</v>
      </c>
      <c r="AR301" s="229" t="s">
        <v>180</v>
      </c>
      <c r="AT301" s="229" t="s">
        <v>276</v>
      </c>
      <c r="AU301" s="229" t="s">
        <v>88</v>
      </c>
      <c r="AY301" s="132" t="s">
        <v>135</v>
      </c>
      <c r="BE301" s="230">
        <f t="shared" si="4"/>
        <v>0</v>
      </c>
      <c r="BF301" s="230">
        <f t="shared" si="5"/>
        <v>0</v>
      </c>
      <c r="BG301" s="230">
        <f t="shared" si="6"/>
        <v>0</v>
      </c>
      <c r="BH301" s="230">
        <f t="shared" si="7"/>
        <v>0</v>
      </c>
      <c r="BI301" s="230">
        <f t="shared" si="8"/>
        <v>0</v>
      </c>
      <c r="BJ301" s="132" t="s">
        <v>86</v>
      </c>
      <c r="BK301" s="230">
        <f t="shared" si="9"/>
        <v>0</v>
      </c>
      <c r="BL301" s="132" t="s">
        <v>142</v>
      </c>
      <c r="BM301" s="229" t="s">
        <v>758</v>
      </c>
    </row>
    <row r="302" spans="2:65" s="143" customFormat="1" ht="24.15" customHeight="1">
      <c r="B302" s="142"/>
      <c r="C302" s="219" t="s">
        <v>470</v>
      </c>
      <c r="D302" s="219" t="s">
        <v>137</v>
      </c>
      <c r="E302" s="220" t="s">
        <v>467</v>
      </c>
      <c r="F302" s="221" t="s">
        <v>468</v>
      </c>
      <c r="G302" s="222" t="s">
        <v>157</v>
      </c>
      <c r="H302" s="223">
        <v>860</v>
      </c>
      <c r="I302" s="83"/>
      <c r="J302" s="224">
        <f t="shared" si="0"/>
        <v>0</v>
      </c>
      <c r="K302" s="221" t="s">
        <v>141</v>
      </c>
      <c r="L302" s="142"/>
      <c r="M302" s="225" t="s">
        <v>1</v>
      </c>
      <c r="N302" s="226" t="s">
        <v>44</v>
      </c>
      <c r="P302" s="227">
        <f t="shared" si="1"/>
        <v>0</v>
      </c>
      <c r="Q302" s="227">
        <v>0</v>
      </c>
      <c r="R302" s="227">
        <f t="shared" si="2"/>
        <v>0</v>
      </c>
      <c r="S302" s="227">
        <v>0</v>
      </c>
      <c r="T302" s="228">
        <f t="shared" si="3"/>
        <v>0</v>
      </c>
      <c r="AR302" s="229" t="s">
        <v>142</v>
      </c>
      <c r="AT302" s="229" t="s">
        <v>137</v>
      </c>
      <c r="AU302" s="229" t="s">
        <v>88</v>
      </c>
      <c r="AY302" s="132" t="s">
        <v>135</v>
      </c>
      <c r="BE302" s="230">
        <f t="shared" si="4"/>
        <v>0</v>
      </c>
      <c r="BF302" s="230">
        <f t="shared" si="5"/>
        <v>0</v>
      </c>
      <c r="BG302" s="230">
        <f t="shared" si="6"/>
        <v>0</v>
      </c>
      <c r="BH302" s="230">
        <f t="shared" si="7"/>
        <v>0</v>
      </c>
      <c r="BI302" s="230">
        <f t="shared" si="8"/>
        <v>0</v>
      </c>
      <c r="BJ302" s="132" t="s">
        <v>86</v>
      </c>
      <c r="BK302" s="230">
        <f t="shared" si="9"/>
        <v>0</v>
      </c>
      <c r="BL302" s="132" t="s">
        <v>142</v>
      </c>
      <c r="BM302" s="229" t="s">
        <v>759</v>
      </c>
    </row>
    <row r="303" spans="2:65" s="143" customFormat="1" ht="24.15" customHeight="1">
      <c r="B303" s="142"/>
      <c r="C303" s="219" t="s">
        <v>474</v>
      </c>
      <c r="D303" s="219" t="s">
        <v>137</v>
      </c>
      <c r="E303" s="220" t="s">
        <v>471</v>
      </c>
      <c r="F303" s="221" t="s">
        <v>472</v>
      </c>
      <c r="G303" s="222" t="s">
        <v>157</v>
      </c>
      <c r="H303" s="223">
        <v>860</v>
      </c>
      <c r="I303" s="83"/>
      <c r="J303" s="224">
        <f t="shared" si="0"/>
        <v>0</v>
      </c>
      <c r="K303" s="221" t="s">
        <v>141</v>
      </c>
      <c r="L303" s="142"/>
      <c r="M303" s="225" t="s">
        <v>1</v>
      </c>
      <c r="N303" s="226" t="s">
        <v>44</v>
      </c>
      <c r="P303" s="227">
        <f t="shared" si="1"/>
        <v>0</v>
      </c>
      <c r="Q303" s="227">
        <v>0</v>
      </c>
      <c r="R303" s="227">
        <f t="shared" si="2"/>
        <v>0</v>
      </c>
      <c r="S303" s="227">
        <v>0</v>
      </c>
      <c r="T303" s="228">
        <f t="shared" si="3"/>
        <v>0</v>
      </c>
      <c r="AR303" s="229" t="s">
        <v>142</v>
      </c>
      <c r="AT303" s="229" t="s">
        <v>137</v>
      </c>
      <c r="AU303" s="229" t="s">
        <v>88</v>
      </c>
      <c r="AY303" s="132" t="s">
        <v>135</v>
      </c>
      <c r="BE303" s="230">
        <f t="shared" si="4"/>
        <v>0</v>
      </c>
      <c r="BF303" s="230">
        <f t="shared" si="5"/>
        <v>0</v>
      </c>
      <c r="BG303" s="230">
        <f t="shared" si="6"/>
        <v>0</v>
      </c>
      <c r="BH303" s="230">
        <f t="shared" si="7"/>
        <v>0</v>
      </c>
      <c r="BI303" s="230">
        <f t="shared" si="8"/>
        <v>0</v>
      </c>
      <c r="BJ303" s="132" t="s">
        <v>86</v>
      </c>
      <c r="BK303" s="230">
        <f t="shared" si="9"/>
        <v>0</v>
      </c>
      <c r="BL303" s="132" t="s">
        <v>142</v>
      </c>
      <c r="BM303" s="229" t="s">
        <v>760</v>
      </c>
    </row>
    <row r="304" spans="2:65" s="143" customFormat="1" ht="33" customHeight="1">
      <c r="B304" s="142"/>
      <c r="C304" s="219" t="s">
        <v>481</v>
      </c>
      <c r="D304" s="219" t="s">
        <v>137</v>
      </c>
      <c r="E304" s="220" t="s">
        <v>761</v>
      </c>
      <c r="F304" s="221" t="s">
        <v>762</v>
      </c>
      <c r="G304" s="222" t="s">
        <v>140</v>
      </c>
      <c r="H304" s="223">
        <v>428</v>
      </c>
      <c r="I304" s="83"/>
      <c r="J304" s="224">
        <f t="shared" si="0"/>
        <v>0</v>
      </c>
      <c r="K304" s="221" t="s">
        <v>141</v>
      </c>
      <c r="L304" s="142"/>
      <c r="M304" s="225" t="s">
        <v>1</v>
      </c>
      <c r="N304" s="226" t="s">
        <v>44</v>
      </c>
      <c r="P304" s="227">
        <f t="shared" si="1"/>
        <v>0</v>
      </c>
      <c r="Q304" s="227">
        <v>0</v>
      </c>
      <c r="R304" s="227">
        <f t="shared" si="2"/>
        <v>0</v>
      </c>
      <c r="S304" s="227">
        <v>0</v>
      </c>
      <c r="T304" s="228">
        <f t="shared" si="3"/>
        <v>0</v>
      </c>
      <c r="AR304" s="229" t="s">
        <v>142</v>
      </c>
      <c r="AT304" s="229" t="s">
        <v>137</v>
      </c>
      <c r="AU304" s="229" t="s">
        <v>88</v>
      </c>
      <c r="AY304" s="132" t="s">
        <v>135</v>
      </c>
      <c r="BE304" s="230">
        <f t="shared" si="4"/>
        <v>0</v>
      </c>
      <c r="BF304" s="230">
        <f t="shared" si="5"/>
        <v>0</v>
      </c>
      <c r="BG304" s="230">
        <f t="shared" si="6"/>
        <v>0</v>
      </c>
      <c r="BH304" s="230">
        <f t="shared" si="7"/>
        <v>0</v>
      </c>
      <c r="BI304" s="230">
        <f t="shared" si="8"/>
        <v>0</v>
      </c>
      <c r="BJ304" s="132" t="s">
        <v>86</v>
      </c>
      <c r="BK304" s="230">
        <f t="shared" si="9"/>
        <v>0</v>
      </c>
      <c r="BL304" s="132" t="s">
        <v>142</v>
      </c>
      <c r="BM304" s="229" t="s">
        <v>763</v>
      </c>
    </row>
    <row r="305" spans="2:65" s="232" customFormat="1">
      <c r="B305" s="231"/>
      <c r="D305" s="233" t="s">
        <v>144</v>
      </c>
      <c r="E305" s="234" t="s">
        <v>1</v>
      </c>
      <c r="F305" s="235" t="s">
        <v>764</v>
      </c>
      <c r="H305" s="234" t="s">
        <v>1</v>
      </c>
      <c r="L305" s="231"/>
      <c r="M305" s="236"/>
      <c r="T305" s="237"/>
      <c r="AT305" s="234" t="s">
        <v>144</v>
      </c>
      <c r="AU305" s="234" t="s">
        <v>88</v>
      </c>
      <c r="AV305" s="232" t="s">
        <v>86</v>
      </c>
      <c r="AW305" s="232" t="s">
        <v>36</v>
      </c>
      <c r="AX305" s="232" t="s">
        <v>79</v>
      </c>
      <c r="AY305" s="234" t="s">
        <v>135</v>
      </c>
    </row>
    <row r="306" spans="2:65" s="239" customFormat="1">
      <c r="B306" s="238"/>
      <c r="D306" s="233" t="s">
        <v>144</v>
      </c>
      <c r="E306" s="240" t="s">
        <v>1</v>
      </c>
      <c r="F306" s="241" t="s">
        <v>765</v>
      </c>
      <c r="H306" s="242">
        <v>428</v>
      </c>
      <c r="L306" s="238"/>
      <c r="M306" s="243"/>
      <c r="T306" s="244"/>
      <c r="AT306" s="240" t="s">
        <v>144</v>
      </c>
      <c r="AU306" s="240" t="s">
        <v>88</v>
      </c>
      <c r="AV306" s="239" t="s">
        <v>88</v>
      </c>
      <c r="AW306" s="239" t="s">
        <v>36</v>
      </c>
      <c r="AX306" s="239" t="s">
        <v>79</v>
      </c>
      <c r="AY306" s="240" t="s">
        <v>135</v>
      </c>
    </row>
    <row r="307" spans="2:65" s="246" customFormat="1">
      <c r="B307" s="245"/>
      <c r="D307" s="233" t="s">
        <v>144</v>
      </c>
      <c r="E307" s="247" t="s">
        <v>1</v>
      </c>
      <c r="F307" s="248" t="s">
        <v>150</v>
      </c>
      <c r="H307" s="249">
        <v>428</v>
      </c>
      <c r="L307" s="245"/>
      <c r="M307" s="250"/>
      <c r="T307" s="251"/>
      <c r="AT307" s="247" t="s">
        <v>144</v>
      </c>
      <c r="AU307" s="247" t="s">
        <v>88</v>
      </c>
      <c r="AV307" s="246" t="s">
        <v>142</v>
      </c>
      <c r="AW307" s="246" t="s">
        <v>36</v>
      </c>
      <c r="AX307" s="246" t="s">
        <v>86</v>
      </c>
      <c r="AY307" s="247" t="s">
        <v>135</v>
      </c>
    </row>
    <row r="308" spans="2:65" s="143" customFormat="1" ht="33" customHeight="1">
      <c r="B308" s="142"/>
      <c r="C308" s="219" t="s">
        <v>488</v>
      </c>
      <c r="D308" s="219" t="s">
        <v>137</v>
      </c>
      <c r="E308" s="220" t="s">
        <v>499</v>
      </c>
      <c r="F308" s="221" t="s">
        <v>500</v>
      </c>
      <c r="G308" s="222" t="s">
        <v>140</v>
      </c>
      <c r="H308" s="223">
        <v>428</v>
      </c>
      <c r="I308" s="83"/>
      <c r="J308" s="224">
        <f>ROUND(I308*H308,2)</f>
        <v>0</v>
      </c>
      <c r="K308" s="221" t="s">
        <v>141</v>
      </c>
      <c r="L308" s="142"/>
      <c r="M308" s="225" t="s">
        <v>1</v>
      </c>
      <c r="N308" s="226" t="s">
        <v>44</v>
      </c>
      <c r="P308" s="227">
        <f>O308*H308</f>
        <v>0</v>
      </c>
      <c r="Q308" s="227">
        <v>0</v>
      </c>
      <c r="R308" s="227">
        <f>Q308*H308</f>
        <v>0</v>
      </c>
      <c r="S308" s="227">
        <v>0</v>
      </c>
      <c r="T308" s="228">
        <f>S308*H308</f>
        <v>0</v>
      </c>
      <c r="AR308" s="229" t="s">
        <v>142</v>
      </c>
      <c r="AT308" s="229" t="s">
        <v>137</v>
      </c>
      <c r="AU308" s="229" t="s">
        <v>88</v>
      </c>
      <c r="AY308" s="132" t="s">
        <v>135</v>
      </c>
      <c r="BE308" s="230">
        <f>IF(N308="základní",J308,0)</f>
        <v>0</v>
      </c>
      <c r="BF308" s="230">
        <f>IF(N308="snížená",J308,0)</f>
        <v>0</v>
      </c>
      <c r="BG308" s="230">
        <f>IF(N308="zákl. přenesená",J308,0)</f>
        <v>0</v>
      </c>
      <c r="BH308" s="230">
        <f>IF(N308="sníž. přenesená",J308,0)</f>
        <v>0</v>
      </c>
      <c r="BI308" s="230">
        <f>IF(N308="nulová",J308,0)</f>
        <v>0</v>
      </c>
      <c r="BJ308" s="132" t="s">
        <v>86</v>
      </c>
      <c r="BK308" s="230">
        <f>ROUND(I308*H308,2)</f>
        <v>0</v>
      </c>
      <c r="BL308" s="132" t="s">
        <v>142</v>
      </c>
      <c r="BM308" s="229" t="s">
        <v>766</v>
      </c>
    </row>
    <row r="309" spans="2:65" s="232" customFormat="1">
      <c r="B309" s="231"/>
      <c r="D309" s="233" t="s">
        <v>144</v>
      </c>
      <c r="E309" s="234" t="s">
        <v>1</v>
      </c>
      <c r="F309" s="235" t="s">
        <v>764</v>
      </c>
      <c r="H309" s="234" t="s">
        <v>1</v>
      </c>
      <c r="L309" s="231"/>
      <c r="M309" s="236"/>
      <c r="T309" s="237"/>
      <c r="AT309" s="234" t="s">
        <v>144</v>
      </c>
      <c r="AU309" s="234" t="s">
        <v>88</v>
      </c>
      <c r="AV309" s="232" t="s">
        <v>86</v>
      </c>
      <c r="AW309" s="232" t="s">
        <v>36</v>
      </c>
      <c r="AX309" s="232" t="s">
        <v>79</v>
      </c>
      <c r="AY309" s="234" t="s">
        <v>135</v>
      </c>
    </row>
    <row r="310" spans="2:65" s="239" customFormat="1">
      <c r="B310" s="238"/>
      <c r="D310" s="233" t="s">
        <v>144</v>
      </c>
      <c r="E310" s="240" t="s">
        <v>1</v>
      </c>
      <c r="F310" s="241" t="s">
        <v>765</v>
      </c>
      <c r="H310" s="242">
        <v>428</v>
      </c>
      <c r="L310" s="238"/>
      <c r="M310" s="243"/>
      <c r="T310" s="244"/>
      <c r="AT310" s="240" t="s">
        <v>144</v>
      </c>
      <c r="AU310" s="240" t="s">
        <v>88</v>
      </c>
      <c r="AV310" s="239" t="s">
        <v>88</v>
      </c>
      <c r="AW310" s="239" t="s">
        <v>36</v>
      </c>
      <c r="AX310" s="239" t="s">
        <v>79</v>
      </c>
      <c r="AY310" s="240" t="s">
        <v>135</v>
      </c>
    </row>
    <row r="311" spans="2:65" s="246" customFormat="1">
      <c r="B311" s="245"/>
      <c r="D311" s="233" t="s">
        <v>144</v>
      </c>
      <c r="E311" s="247" t="s">
        <v>1</v>
      </c>
      <c r="F311" s="248" t="s">
        <v>150</v>
      </c>
      <c r="H311" s="249">
        <v>428</v>
      </c>
      <c r="L311" s="245"/>
      <c r="M311" s="250"/>
      <c r="T311" s="251"/>
      <c r="AT311" s="247" t="s">
        <v>144</v>
      </c>
      <c r="AU311" s="247" t="s">
        <v>88</v>
      </c>
      <c r="AV311" s="246" t="s">
        <v>142</v>
      </c>
      <c r="AW311" s="246" t="s">
        <v>36</v>
      </c>
      <c r="AX311" s="246" t="s">
        <v>86</v>
      </c>
      <c r="AY311" s="247" t="s">
        <v>135</v>
      </c>
    </row>
    <row r="312" spans="2:65" s="143" customFormat="1" ht="78" customHeight="1">
      <c r="B312" s="142"/>
      <c r="C312" s="219" t="s">
        <v>493</v>
      </c>
      <c r="D312" s="219" t="s">
        <v>137</v>
      </c>
      <c r="E312" s="220" t="s">
        <v>767</v>
      </c>
      <c r="F312" s="221" t="s">
        <v>768</v>
      </c>
      <c r="G312" s="222" t="s">
        <v>140</v>
      </c>
      <c r="H312" s="223">
        <v>564</v>
      </c>
      <c r="I312" s="83"/>
      <c r="J312" s="224">
        <f>ROUND(I312*H312,2)</f>
        <v>0</v>
      </c>
      <c r="K312" s="221" t="s">
        <v>141</v>
      </c>
      <c r="L312" s="142"/>
      <c r="M312" s="225" t="s">
        <v>1</v>
      </c>
      <c r="N312" s="226" t="s">
        <v>44</v>
      </c>
      <c r="P312" s="227">
        <f>O312*H312</f>
        <v>0</v>
      </c>
      <c r="Q312" s="227">
        <v>0.11162</v>
      </c>
      <c r="R312" s="227">
        <f>Q312*H312</f>
        <v>62.953679999999999</v>
      </c>
      <c r="S312" s="227">
        <v>0</v>
      </c>
      <c r="T312" s="228">
        <f>S312*H312</f>
        <v>0</v>
      </c>
      <c r="AR312" s="229" t="s">
        <v>142</v>
      </c>
      <c r="AT312" s="229" t="s">
        <v>137</v>
      </c>
      <c r="AU312" s="229" t="s">
        <v>88</v>
      </c>
      <c r="AY312" s="132" t="s">
        <v>135</v>
      </c>
      <c r="BE312" s="230">
        <f>IF(N312="základní",J312,0)</f>
        <v>0</v>
      </c>
      <c r="BF312" s="230">
        <f>IF(N312="snížená",J312,0)</f>
        <v>0</v>
      </c>
      <c r="BG312" s="230">
        <f>IF(N312="zákl. přenesená",J312,0)</f>
        <v>0</v>
      </c>
      <c r="BH312" s="230">
        <f>IF(N312="sníž. přenesená",J312,0)</f>
        <v>0</v>
      </c>
      <c r="BI312" s="230">
        <f>IF(N312="nulová",J312,0)</f>
        <v>0</v>
      </c>
      <c r="BJ312" s="132" t="s">
        <v>86</v>
      </c>
      <c r="BK312" s="230">
        <f>ROUND(I312*H312,2)</f>
        <v>0</v>
      </c>
      <c r="BL312" s="132" t="s">
        <v>142</v>
      </c>
      <c r="BM312" s="229" t="s">
        <v>769</v>
      </c>
    </row>
    <row r="313" spans="2:65" s="232" customFormat="1">
      <c r="B313" s="231"/>
      <c r="D313" s="233" t="s">
        <v>144</v>
      </c>
      <c r="E313" s="234" t="s">
        <v>1</v>
      </c>
      <c r="F313" s="235" t="s">
        <v>478</v>
      </c>
      <c r="H313" s="234" t="s">
        <v>1</v>
      </c>
      <c r="L313" s="231"/>
      <c r="M313" s="236"/>
      <c r="T313" s="237"/>
      <c r="AT313" s="234" t="s">
        <v>144</v>
      </c>
      <c r="AU313" s="234" t="s">
        <v>88</v>
      </c>
      <c r="AV313" s="232" t="s">
        <v>86</v>
      </c>
      <c r="AW313" s="232" t="s">
        <v>36</v>
      </c>
      <c r="AX313" s="232" t="s">
        <v>79</v>
      </c>
      <c r="AY313" s="234" t="s">
        <v>135</v>
      </c>
    </row>
    <row r="314" spans="2:65" s="232" customFormat="1">
      <c r="B314" s="231"/>
      <c r="D314" s="233" t="s">
        <v>144</v>
      </c>
      <c r="E314" s="234" t="s">
        <v>1</v>
      </c>
      <c r="F314" s="235" t="s">
        <v>770</v>
      </c>
      <c r="H314" s="234" t="s">
        <v>1</v>
      </c>
      <c r="L314" s="231"/>
      <c r="M314" s="236"/>
      <c r="T314" s="237"/>
      <c r="AT314" s="234" t="s">
        <v>144</v>
      </c>
      <c r="AU314" s="234" t="s">
        <v>88</v>
      </c>
      <c r="AV314" s="232" t="s">
        <v>86</v>
      </c>
      <c r="AW314" s="232" t="s">
        <v>36</v>
      </c>
      <c r="AX314" s="232" t="s">
        <v>79</v>
      </c>
      <c r="AY314" s="234" t="s">
        <v>135</v>
      </c>
    </row>
    <row r="315" spans="2:65" s="239" customFormat="1">
      <c r="B315" s="238"/>
      <c r="D315" s="233" t="s">
        <v>144</v>
      </c>
      <c r="E315" s="240" t="s">
        <v>675</v>
      </c>
      <c r="F315" s="241" t="s">
        <v>771</v>
      </c>
      <c r="H315" s="242">
        <v>428</v>
      </c>
      <c r="L315" s="238"/>
      <c r="M315" s="243"/>
      <c r="T315" s="244"/>
      <c r="AT315" s="240" t="s">
        <v>144</v>
      </c>
      <c r="AU315" s="240" t="s">
        <v>88</v>
      </c>
      <c r="AV315" s="239" t="s">
        <v>88</v>
      </c>
      <c r="AW315" s="239" t="s">
        <v>36</v>
      </c>
      <c r="AX315" s="239" t="s">
        <v>79</v>
      </c>
      <c r="AY315" s="240" t="s">
        <v>135</v>
      </c>
    </row>
    <row r="316" spans="2:65" s="232" customFormat="1">
      <c r="B316" s="231"/>
      <c r="D316" s="233" t="s">
        <v>144</v>
      </c>
      <c r="E316" s="234" t="s">
        <v>1</v>
      </c>
      <c r="F316" s="235" t="s">
        <v>479</v>
      </c>
      <c r="H316" s="234" t="s">
        <v>1</v>
      </c>
      <c r="L316" s="231"/>
      <c r="M316" s="236"/>
      <c r="T316" s="237"/>
      <c r="AT316" s="234" t="s">
        <v>144</v>
      </c>
      <c r="AU316" s="234" t="s">
        <v>88</v>
      </c>
      <c r="AV316" s="232" t="s">
        <v>86</v>
      </c>
      <c r="AW316" s="232" t="s">
        <v>36</v>
      </c>
      <c r="AX316" s="232" t="s">
        <v>79</v>
      </c>
      <c r="AY316" s="234" t="s">
        <v>135</v>
      </c>
    </row>
    <row r="317" spans="2:65" s="239" customFormat="1">
      <c r="B317" s="238"/>
      <c r="D317" s="233" t="s">
        <v>144</v>
      </c>
      <c r="E317" s="240" t="s">
        <v>207</v>
      </c>
      <c r="F317" s="241" t="s">
        <v>644</v>
      </c>
      <c r="H317" s="242">
        <v>136</v>
      </c>
      <c r="L317" s="238"/>
      <c r="M317" s="243"/>
      <c r="T317" s="244"/>
      <c r="AT317" s="240" t="s">
        <v>144</v>
      </c>
      <c r="AU317" s="240" t="s">
        <v>88</v>
      </c>
      <c r="AV317" s="239" t="s">
        <v>88</v>
      </c>
      <c r="AW317" s="239" t="s">
        <v>36</v>
      </c>
      <c r="AX317" s="239" t="s">
        <v>79</v>
      </c>
      <c r="AY317" s="240" t="s">
        <v>135</v>
      </c>
    </row>
    <row r="318" spans="2:65" s="246" customFormat="1">
      <c r="B318" s="245"/>
      <c r="D318" s="233" t="s">
        <v>144</v>
      </c>
      <c r="E318" s="247" t="s">
        <v>1</v>
      </c>
      <c r="F318" s="248" t="s">
        <v>150</v>
      </c>
      <c r="H318" s="249">
        <v>564</v>
      </c>
      <c r="L318" s="245"/>
      <c r="M318" s="250"/>
      <c r="T318" s="251"/>
      <c r="AT318" s="247" t="s">
        <v>144</v>
      </c>
      <c r="AU318" s="247" t="s">
        <v>88</v>
      </c>
      <c r="AV318" s="246" t="s">
        <v>142</v>
      </c>
      <c r="AW318" s="246" t="s">
        <v>36</v>
      </c>
      <c r="AX318" s="246" t="s">
        <v>86</v>
      </c>
      <c r="AY318" s="247" t="s">
        <v>135</v>
      </c>
    </row>
    <row r="319" spans="2:65" s="143" customFormat="1" ht="21.75" customHeight="1">
      <c r="B319" s="142"/>
      <c r="C319" s="356" t="s">
        <v>498</v>
      </c>
      <c r="D319" s="356" t="s">
        <v>276</v>
      </c>
      <c r="E319" s="357" t="s">
        <v>482</v>
      </c>
      <c r="F319" s="358" t="s">
        <v>483</v>
      </c>
      <c r="G319" s="359" t="s">
        <v>140</v>
      </c>
      <c r="H319" s="360">
        <v>485.76</v>
      </c>
      <c r="I319" s="105"/>
      <c r="J319" s="361">
        <f>ROUND(I319*H319,2)</f>
        <v>0</v>
      </c>
      <c r="K319" s="358" t="s">
        <v>141</v>
      </c>
      <c r="L319" s="362"/>
      <c r="M319" s="363" t="s">
        <v>1</v>
      </c>
      <c r="N319" s="364" t="s">
        <v>44</v>
      </c>
      <c r="P319" s="227">
        <f>O319*H319</f>
        <v>0</v>
      </c>
      <c r="Q319" s="227">
        <v>0.13100000000000001</v>
      </c>
      <c r="R319" s="227">
        <f>Q319*H319</f>
        <v>63.63456</v>
      </c>
      <c r="S319" s="227">
        <v>0</v>
      </c>
      <c r="T319" s="228">
        <f>S319*H319</f>
        <v>0</v>
      </c>
      <c r="AR319" s="229" t="s">
        <v>180</v>
      </c>
      <c r="AT319" s="229" t="s">
        <v>276</v>
      </c>
      <c r="AU319" s="229" t="s">
        <v>88</v>
      </c>
      <c r="AY319" s="132" t="s">
        <v>135</v>
      </c>
      <c r="BE319" s="230">
        <f>IF(N319="základní",J319,0)</f>
        <v>0</v>
      </c>
      <c r="BF319" s="230">
        <f>IF(N319="snížená",J319,0)</f>
        <v>0</v>
      </c>
      <c r="BG319" s="230">
        <f>IF(N319="zákl. přenesená",J319,0)</f>
        <v>0</v>
      </c>
      <c r="BH319" s="230">
        <f>IF(N319="sníž. přenesená",J319,0)</f>
        <v>0</v>
      </c>
      <c r="BI319" s="230">
        <f>IF(N319="nulová",J319,0)</f>
        <v>0</v>
      </c>
      <c r="BJ319" s="132" t="s">
        <v>86</v>
      </c>
      <c r="BK319" s="230">
        <f>ROUND(I319*H319,2)</f>
        <v>0</v>
      </c>
      <c r="BL319" s="132" t="s">
        <v>142</v>
      </c>
      <c r="BM319" s="229" t="s">
        <v>772</v>
      </c>
    </row>
    <row r="320" spans="2:65" s="232" customFormat="1">
      <c r="B320" s="231"/>
      <c r="D320" s="233" t="s">
        <v>144</v>
      </c>
      <c r="E320" s="234" t="s">
        <v>1</v>
      </c>
      <c r="F320" s="235" t="s">
        <v>478</v>
      </c>
      <c r="H320" s="234" t="s">
        <v>1</v>
      </c>
      <c r="L320" s="231"/>
      <c r="M320" s="236"/>
      <c r="T320" s="237"/>
      <c r="AT320" s="234" t="s">
        <v>144</v>
      </c>
      <c r="AU320" s="234" t="s">
        <v>88</v>
      </c>
      <c r="AV320" s="232" t="s">
        <v>86</v>
      </c>
      <c r="AW320" s="232" t="s">
        <v>36</v>
      </c>
      <c r="AX320" s="232" t="s">
        <v>79</v>
      </c>
      <c r="AY320" s="234" t="s">
        <v>135</v>
      </c>
    </row>
    <row r="321" spans="2:65" s="239" customFormat="1">
      <c r="B321" s="238"/>
      <c r="D321" s="233" t="s">
        <v>144</v>
      </c>
      <c r="E321" s="240" t="s">
        <v>1</v>
      </c>
      <c r="F321" s="241" t="s">
        <v>765</v>
      </c>
      <c r="H321" s="242">
        <v>428</v>
      </c>
      <c r="L321" s="238"/>
      <c r="M321" s="243"/>
      <c r="T321" s="244"/>
      <c r="AT321" s="240" t="s">
        <v>144</v>
      </c>
      <c r="AU321" s="240" t="s">
        <v>88</v>
      </c>
      <c r="AV321" s="239" t="s">
        <v>88</v>
      </c>
      <c r="AW321" s="239" t="s">
        <v>36</v>
      </c>
      <c r="AX321" s="239" t="s">
        <v>79</v>
      </c>
      <c r="AY321" s="240" t="s">
        <v>135</v>
      </c>
    </row>
    <row r="322" spans="2:65" s="239" customFormat="1">
      <c r="B322" s="238"/>
      <c r="D322" s="233" t="s">
        <v>144</v>
      </c>
      <c r="E322" s="240" t="s">
        <v>1</v>
      </c>
      <c r="F322" s="241" t="s">
        <v>486</v>
      </c>
      <c r="H322" s="242">
        <v>13.6</v>
      </c>
      <c r="L322" s="238"/>
      <c r="M322" s="243"/>
      <c r="T322" s="244"/>
      <c r="AT322" s="240" t="s">
        <v>144</v>
      </c>
      <c r="AU322" s="240" t="s">
        <v>88</v>
      </c>
      <c r="AV322" s="239" t="s">
        <v>88</v>
      </c>
      <c r="AW322" s="239" t="s">
        <v>36</v>
      </c>
      <c r="AX322" s="239" t="s">
        <v>79</v>
      </c>
      <c r="AY322" s="240" t="s">
        <v>135</v>
      </c>
    </row>
    <row r="323" spans="2:65" s="246" customFormat="1">
      <c r="B323" s="245"/>
      <c r="D323" s="233" t="s">
        <v>144</v>
      </c>
      <c r="E323" s="247" t="s">
        <v>1</v>
      </c>
      <c r="F323" s="248" t="s">
        <v>150</v>
      </c>
      <c r="H323" s="249">
        <v>441.6</v>
      </c>
      <c r="L323" s="245"/>
      <c r="M323" s="250"/>
      <c r="T323" s="251"/>
      <c r="AT323" s="247" t="s">
        <v>144</v>
      </c>
      <c r="AU323" s="247" t="s">
        <v>88</v>
      </c>
      <c r="AV323" s="246" t="s">
        <v>142</v>
      </c>
      <c r="AW323" s="246" t="s">
        <v>36</v>
      </c>
      <c r="AX323" s="246" t="s">
        <v>86</v>
      </c>
      <c r="AY323" s="247" t="s">
        <v>135</v>
      </c>
    </row>
    <row r="324" spans="2:65" s="239" customFormat="1">
      <c r="B324" s="238"/>
      <c r="D324" s="233" t="s">
        <v>144</v>
      </c>
      <c r="F324" s="241" t="s">
        <v>773</v>
      </c>
      <c r="H324" s="242">
        <v>485.76</v>
      </c>
      <c r="L324" s="238"/>
      <c r="M324" s="243"/>
      <c r="T324" s="244"/>
      <c r="AT324" s="240" t="s">
        <v>144</v>
      </c>
      <c r="AU324" s="240" t="s">
        <v>88</v>
      </c>
      <c r="AV324" s="239" t="s">
        <v>88</v>
      </c>
      <c r="AW324" s="239" t="s">
        <v>4</v>
      </c>
      <c r="AX324" s="239" t="s">
        <v>86</v>
      </c>
      <c r="AY324" s="240" t="s">
        <v>135</v>
      </c>
    </row>
    <row r="325" spans="2:65" s="143" customFormat="1" ht="21.75" customHeight="1">
      <c r="B325" s="142"/>
      <c r="C325" s="356" t="s">
        <v>504</v>
      </c>
      <c r="D325" s="356" t="s">
        <v>276</v>
      </c>
      <c r="E325" s="357" t="s">
        <v>489</v>
      </c>
      <c r="F325" s="358" t="s">
        <v>490</v>
      </c>
      <c r="G325" s="359" t="s">
        <v>140</v>
      </c>
      <c r="H325" s="360">
        <v>29</v>
      </c>
      <c r="I325" s="105"/>
      <c r="J325" s="361">
        <f>ROUND(I325*H325,2)</f>
        <v>0</v>
      </c>
      <c r="K325" s="358" t="s">
        <v>141</v>
      </c>
      <c r="L325" s="362"/>
      <c r="M325" s="363" t="s">
        <v>1</v>
      </c>
      <c r="N325" s="364" t="s">
        <v>44</v>
      </c>
      <c r="P325" s="227">
        <f>O325*H325</f>
        <v>0</v>
      </c>
      <c r="Q325" s="227">
        <v>0.13100000000000001</v>
      </c>
      <c r="R325" s="227">
        <f>Q325*H325</f>
        <v>3.7990000000000004</v>
      </c>
      <c r="S325" s="227">
        <v>0</v>
      </c>
      <c r="T325" s="228">
        <f>S325*H325</f>
        <v>0</v>
      </c>
      <c r="AR325" s="229" t="s">
        <v>180</v>
      </c>
      <c r="AT325" s="229" t="s">
        <v>276</v>
      </c>
      <c r="AU325" s="229" t="s">
        <v>88</v>
      </c>
      <c r="AY325" s="132" t="s">
        <v>135</v>
      </c>
      <c r="BE325" s="230">
        <f>IF(N325="základní",J325,0)</f>
        <v>0</v>
      </c>
      <c r="BF325" s="230">
        <f>IF(N325="snížená",J325,0)</f>
        <v>0</v>
      </c>
      <c r="BG325" s="230">
        <f>IF(N325="zákl. přenesená",J325,0)</f>
        <v>0</v>
      </c>
      <c r="BH325" s="230">
        <f>IF(N325="sníž. přenesená",J325,0)</f>
        <v>0</v>
      </c>
      <c r="BI325" s="230">
        <f>IF(N325="nulová",J325,0)</f>
        <v>0</v>
      </c>
      <c r="BJ325" s="132" t="s">
        <v>86</v>
      </c>
      <c r="BK325" s="230">
        <f>ROUND(I325*H325,2)</f>
        <v>0</v>
      </c>
      <c r="BL325" s="132" t="s">
        <v>142</v>
      </c>
      <c r="BM325" s="229" t="s">
        <v>774</v>
      </c>
    </row>
    <row r="326" spans="2:65" s="239" customFormat="1">
      <c r="B326" s="238"/>
      <c r="D326" s="233" t="s">
        <v>144</v>
      </c>
      <c r="F326" s="241" t="s">
        <v>775</v>
      </c>
      <c r="H326" s="242">
        <v>29</v>
      </c>
      <c r="L326" s="238"/>
      <c r="M326" s="243"/>
      <c r="T326" s="244"/>
      <c r="AT326" s="240" t="s">
        <v>144</v>
      </c>
      <c r="AU326" s="240" t="s">
        <v>88</v>
      </c>
      <c r="AV326" s="239" t="s">
        <v>88</v>
      </c>
      <c r="AW326" s="239" t="s">
        <v>4</v>
      </c>
      <c r="AX326" s="239" t="s">
        <v>86</v>
      </c>
      <c r="AY326" s="240" t="s">
        <v>135</v>
      </c>
    </row>
    <row r="327" spans="2:65" s="143" customFormat="1" ht="24.15" customHeight="1">
      <c r="B327" s="142"/>
      <c r="C327" s="356" t="s">
        <v>509</v>
      </c>
      <c r="D327" s="356" t="s">
        <v>276</v>
      </c>
      <c r="E327" s="357" t="s">
        <v>494</v>
      </c>
      <c r="F327" s="358" t="s">
        <v>495</v>
      </c>
      <c r="G327" s="359" t="s">
        <v>140</v>
      </c>
      <c r="H327" s="360">
        <v>4</v>
      </c>
      <c r="I327" s="105"/>
      <c r="J327" s="361">
        <f>ROUND(I327*H327,2)</f>
        <v>0</v>
      </c>
      <c r="K327" s="358" t="s">
        <v>141</v>
      </c>
      <c r="L327" s="362"/>
      <c r="M327" s="363" t="s">
        <v>1</v>
      </c>
      <c r="N327" s="364" t="s">
        <v>44</v>
      </c>
      <c r="P327" s="227">
        <f>O327*H327</f>
        <v>0</v>
      </c>
      <c r="Q327" s="227">
        <v>0.13100000000000001</v>
      </c>
      <c r="R327" s="227">
        <f>Q327*H327</f>
        <v>0.52400000000000002</v>
      </c>
      <c r="S327" s="227">
        <v>0</v>
      </c>
      <c r="T327" s="228">
        <f>S327*H327</f>
        <v>0</v>
      </c>
      <c r="AR327" s="229" t="s">
        <v>180</v>
      </c>
      <c r="AT327" s="229" t="s">
        <v>276</v>
      </c>
      <c r="AU327" s="229" t="s">
        <v>88</v>
      </c>
      <c r="AY327" s="132" t="s">
        <v>135</v>
      </c>
      <c r="BE327" s="230">
        <f>IF(N327="základní",J327,0)</f>
        <v>0</v>
      </c>
      <c r="BF327" s="230">
        <f>IF(N327="snížená",J327,0)</f>
        <v>0</v>
      </c>
      <c r="BG327" s="230">
        <f>IF(N327="zákl. přenesená",J327,0)</f>
        <v>0</v>
      </c>
      <c r="BH327" s="230">
        <f>IF(N327="sníž. přenesená",J327,0)</f>
        <v>0</v>
      </c>
      <c r="BI327" s="230">
        <f>IF(N327="nulová",J327,0)</f>
        <v>0</v>
      </c>
      <c r="BJ327" s="132" t="s">
        <v>86</v>
      </c>
      <c r="BK327" s="230">
        <f>ROUND(I327*H327,2)</f>
        <v>0</v>
      </c>
      <c r="BL327" s="132" t="s">
        <v>142</v>
      </c>
      <c r="BM327" s="229" t="s">
        <v>776</v>
      </c>
    </row>
    <row r="328" spans="2:65" s="239" customFormat="1">
      <c r="B328" s="238"/>
      <c r="D328" s="233" t="s">
        <v>144</v>
      </c>
      <c r="F328" s="241" t="s">
        <v>777</v>
      </c>
      <c r="H328" s="242">
        <v>4</v>
      </c>
      <c r="L328" s="238"/>
      <c r="M328" s="243"/>
      <c r="T328" s="244"/>
      <c r="AT328" s="240" t="s">
        <v>144</v>
      </c>
      <c r="AU328" s="240" t="s">
        <v>88</v>
      </c>
      <c r="AV328" s="239" t="s">
        <v>88</v>
      </c>
      <c r="AW328" s="239" t="s">
        <v>4</v>
      </c>
      <c r="AX328" s="239" t="s">
        <v>86</v>
      </c>
      <c r="AY328" s="240" t="s">
        <v>135</v>
      </c>
    </row>
    <row r="329" spans="2:65" s="209" customFormat="1" ht="22.95" customHeight="1">
      <c r="B329" s="208"/>
      <c r="D329" s="210" t="s">
        <v>78</v>
      </c>
      <c r="E329" s="217" t="s">
        <v>180</v>
      </c>
      <c r="F329" s="217" t="s">
        <v>526</v>
      </c>
      <c r="J329" s="218">
        <f>BK329</f>
        <v>0</v>
      </c>
      <c r="L329" s="208"/>
      <c r="M329" s="212"/>
      <c r="P329" s="213">
        <f>SUM(P330:P340)</f>
        <v>0</v>
      </c>
      <c r="R329" s="213">
        <f>SUM(R330:R340)</f>
        <v>0.14161000000000001</v>
      </c>
      <c r="T329" s="214">
        <f>SUM(T330:T340)</f>
        <v>0</v>
      </c>
      <c r="AR329" s="210" t="s">
        <v>86</v>
      </c>
      <c r="AT329" s="215" t="s">
        <v>78</v>
      </c>
      <c r="AU329" s="215" t="s">
        <v>86</v>
      </c>
      <c r="AY329" s="210" t="s">
        <v>135</v>
      </c>
      <c r="BK329" s="216">
        <f>SUM(BK330:BK340)</f>
        <v>0</v>
      </c>
    </row>
    <row r="330" spans="2:65" s="143" customFormat="1" ht="33" customHeight="1">
      <c r="B330" s="142"/>
      <c r="C330" s="219" t="s">
        <v>514</v>
      </c>
      <c r="D330" s="219" t="s">
        <v>137</v>
      </c>
      <c r="E330" s="220" t="s">
        <v>528</v>
      </c>
      <c r="F330" s="221" t="s">
        <v>529</v>
      </c>
      <c r="G330" s="222" t="s">
        <v>157</v>
      </c>
      <c r="H330" s="223">
        <v>35</v>
      </c>
      <c r="I330" s="83"/>
      <c r="J330" s="224">
        <f>ROUND(I330*H330,2)</f>
        <v>0</v>
      </c>
      <c r="K330" s="221" t="s">
        <v>141</v>
      </c>
      <c r="L330" s="142"/>
      <c r="M330" s="225" t="s">
        <v>1</v>
      </c>
      <c r="N330" s="226" t="s">
        <v>44</v>
      </c>
      <c r="P330" s="227">
        <f>O330*H330</f>
        <v>0</v>
      </c>
      <c r="Q330" s="227">
        <v>2.0000000000000002E-5</v>
      </c>
      <c r="R330" s="227">
        <f>Q330*H330</f>
        <v>7.000000000000001E-4</v>
      </c>
      <c r="S330" s="227">
        <v>0</v>
      </c>
      <c r="T330" s="228">
        <f>S330*H330</f>
        <v>0</v>
      </c>
      <c r="AR330" s="229" t="s">
        <v>142</v>
      </c>
      <c r="AT330" s="229" t="s">
        <v>137</v>
      </c>
      <c r="AU330" s="229" t="s">
        <v>88</v>
      </c>
      <c r="AY330" s="132" t="s">
        <v>135</v>
      </c>
      <c r="BE330" s="230">
        <f>IF(N330="základní",J330,0)</f>
        <v>0</v>
      </c>
      <c r="BF330" s="230">
        <f>IF(N330="snížená",J330,0)</f>
        <v>0</v>
      </c>
      <c r="BG330" s="230">
        <f>IF(N330="zákl. přenesená",J330,0)</f>
        <v>0</v>
      </c>
      <c r="BH330" s="230">
        <f>IF(N330="sníž. přenesená",J330,0)</f>
        <v>0</v>
      </c>
      <c r="BI330" s="230">
        <f>IF(N330="nulová",J330,0)</f>
        <v>0</v>
      </c>
      <c r="BJ330" s="132" t="s">
        <v>86</v>
      </c>
      <c r="BK330" s="230">
        <f>ROUND(I330*H330,2)</f>
        <v>0</v>
      </c>
      <c r="BL330" s="132" t="s">
        <v>142</v>
      </c>
      <c r="BM330" s="229" t="s">
        <v>778</v>
      </c>
    </row>
    <row r="331" spans="2:65" s="232" customFormat="1">
      <c r="B331" s="231"/>
      <c r="D331" s="233" t="s">
        <v>144</v>
      </c>
      <c r="E331" s="234" t="s">
        <v>1</v>
      </c>
      <c r="F331" s="235" t="s">
        <v>531</v>
      </c>
      <c r="H331" s="234" t="s">
        <v>1</v>
      </c>
      <c r="L331" s="231"/>
      <c r="M331" s="236"/>
      <c r="T331" s="237"/>
      <c r="AT331" s="234" t="s">
        <v>144</v>
      </c>
      <c r="AU331" s="234" t="s">
        <v>88</v>
      </c>
      <c r="AV331" s="232" t="s">
        <v>86</v>
      </c>
      <c r="AW331" s="232" t="s">
        <v>36</v>
      </c>
      <c r="AX331" s="232" t="s">
        <v>79</v>
      </c>
      <c r="AY331" s="234" t="s">
        <v>135</v>
      </c>
    </row>
    <row r="332" spans="2:65" s="239" customFormat="1">
      <c r="B332" s="238"/>
      <c r="D332" s="233" t="s">
        <v>144</v>
      </c>
      <c r="E332" s="240" t="s">
        <v>1</v>
      </c>
      <c r="F332" s="241" t="s">
        <v>779</v>
      </c>
      <c r="H332" s="242">
        <v>35</v>
      </c>
      <c r="L332" s="238"/>
      <c r="M332" s="243"/>
      <c r="T332" s="244"/>
      <c r="AT332" s="240" t="s">
        <v>144</v>
      </c>
      <c r="AU332" s="240" t="s">
        <v>88</v>
      </c>
      <c r="AV332" s="239" t="s">
        <v>88</v>
      </c>
      <c r="AW332" s="239" t="s">
        <v>36</v>
      </c>
      <c r="AX332" s="239" t="s">
        <v>79</v>
      </c>
      <c r="AY332" s="240" t="s">
        <v>135</v>
      </c>
    </row>
    <row r="333" spans="2:65" s="366" customFormat="1">
      <c r="B333" s="365"/>
      <c r="D333" s="233" t="s">
        <v>144</v>
      </c>
      <c r="E333" s="367" t="s">
        <v>226</v>
      </c>
      <c r="F333" s="368" t="s">
        <v>357</v>
      </c>
      <c r="H333" s="369">
        <v>35</v>
      </c>
      <c r="L333" s="365"/>
      <c r="M333" s="370"/>
      <c r="T333" s="371"/>
      <c r="AT333" s="367" t="s">
        <v>144</v>
      </c>
      <c r="AU333" s="367" t="s">
        <v>88</v>
      </c>
      <c r="AV333" s="366" t="s">
        <v>154</v>
      </c>
      <c r="AW333" s="366" t="s">
        <v>36</v>
      </c>
      <c r="AX333" s="366" t="s">
        <v>79</v>
      </c>
      <c r="AY333" s="367" t="s">
        <v>135</v>
      </c>
    </row>
    <row r="334" spans="2:65" s="246" customFormat="1">
      <c r="B334" s="245"/>
      <c r="D334" s="233" t="s">
        <v>144</v>
      </c>
      <c r="E334" s="247" t="s">
        <v>1</v>
      </c>
      <c r="F334" s="248" t="s">
        <v>150</v>
      </c>
      <c r="H334" s="249">
        <v>35</v>
      </c>
      <c r="L334" s="245"/>
      <c r="M334" s="250"/>
      <c r="T334" s="251"/>
      <c r="AT334" s="247" t="s">
        <v>144</v>
      </c>
      <c r="AU334" s="247" t="s">
        <v>88</v>
      </c>
      <c r="AV334" s="246" t="s">
        <v>142</v>
      </c>
      <c r="AW334" s="246" t="s">
        <v>36</v>
      </c>
      <c r="AX334" s="246" t="s">
        <v>86</v>
      </c>
      <c r="AY334" s="247" t="s">
        <v>135</v>
      </c>
    </row>
    <row r="335" spans="2:65" s="143" customFormat="1" ht="24.15" customHeight="1">
      <c r="B335" s="142"/>
      <c r="C335" s="356" t="s">
        <v>520</v>
      </c>
      <c r="D335" s="356" t="s">
        <v>276</v>
      </c>
      <c r="E335" s="357" t="s">
        <v>534</v>
      </c>
      <c r="F335" s="358" t="s">
        <v>535</v>
      </c>
      <c r="G335" s="359" t="s">
        <v>157</v>
      </c>
      <c r="H335" s="360">
        <v>38.5</v>
      </c>
      <c r="I335" s="105"/>
      <c r="J335" s="361">
        <f>ROUND(I335*H335,2)</f>
        <v>0</v>
      </c>
      <c r="K335" s="358" t="s">
        <v>141</v>
      </c>
      <c r="L335" s="362"/>
      <c r="M335" s="363" t="s">
        <v>1</v>
      </c>
      <c r="N335" s="364" t="s">
        <v>44</v>
      </c>
      <c r="P335" s="227">
        <f>O335*H335</f>
        <v>0</v>
      </c>
      <c r="Q335" s="227">
        <v>3.6600000000000001E-3</v>
      </c>
      <c r="R335" s="227">
        <f>Q335*H335</f>
        <v>0.14091000000000001</v>
      </c>
      <c r="S335" s="227">
        <v>0</v>
      </c>
      <c r="T335" s="228">
        <f>S335*H335</f>
        <v>0</v>
      </c>
      <c r="AR335" s="229" t="s">
        <v>180</v>
      </c>
      <c r="AT335" s="229" t="s">
        <v>276</v>
      </c>
      <c r="AU335" s="229" t="s">
        <v>88</v>
      </c>
      <c r="AY335" s="132" t="s">
        <v>135</v>
      </c>
      <c r="BE335" s="230">
        <f>IF(N335="základní",J335,0)</f>
        <v>0</v>
      </c>
      <c r="BF335" s="230">
        <f>IF(N335="snížená",J335,0)</f>
        <v>0</v>
      </c>
      <c r="BG335" s="230">
        <f>IF(N335="zákl. přenesená",J335,0)</f>
        <v>0</v>
      </c>
      <c r="BH335" s="230">
        <f>IF(N335="sníž. přenesená",J335,0)</f>
        <v>0</v>
      </c>
      <c r="BI335" s="230">
        <f>IF(N335="nulová",J335,0)</f>
        <v>0</v>
      </c>
      <c r="BJ335" s="132" t="s">
        <v>86</v>
      </c>
      <c r="BK335" s="230">
        <f>ROUND(I335*H335,2)</f>
        <v>0</v>
      </c>
      <c r="BL335" s="132" t="s">
        <v>142</v>
      </c>
      <c r="BM335" s="229" t="s">
        <v>780</v>
      </c>
    </row>
    <row r="336" spans="2:65" s="239" customFormat="1">
      <c r="B336" s="238"/>
      <c r="D336" s="233" t="s">
        <v>144</v>
      </c>
      <c r="F336" s="241" t="s">
        <v>781</v>
      </c>
      <c r="H336" s="242">
        <v>38.5</v>
      </c>
      <c r="L336" s="238"/>
      <c r="M336" s="243"/>
      <c r="T336" s="244"/>
      <c r="AT336" s="240" t="s">
        <v>144</v>
      </c>
      <c r="AU336" s="240" t="s">
        <v>88</v>
      </c>
      <c r="AV336" s="239" t="s">
        <v>88</v>
      </c>
      <c r="AW336" s="239" t="s">
        <v>4</v>
      </c>
      <c r="AX336" s="239" t="s">
        <v>86</v>
      </c>
      <c r="AY336" s="240" t="s">
        <v>135</v>
      </c>
    </row>
    <row r="337" spans="2:65" s="143" customFormat="1" ht="33" customHeight="1">
      <c r="B337" s="142"/>
      <c r="C337" s="219" t="s">
        <v>527</v>
      </c>
      <c r="D337" s="219" t="s">
        <v>137</v>
      </c>
      <c r="E337" s="220" t="s">
        <v>539</v>
      </c>
      <c r="F337" s="221" t="s">
        <v>540</v>
      </c>
      <c r="G337" s="222" t="s">
        <v>163</v>
      </c>
      <c r="H337" s="223">
        <v>8.75</v>
      </c>
      <c r="I337" s="83"/>
      <c r="J337" s="224">
        <f>ROUND(I337*H337,2)</f>
        <v>0</v>
      </c>
      <c r="K337" s="221" t="s">
        <v>141</v>
      </c>
      <c r="L337" s="142"/>
      <c r="M337" s="225" t="s">
        <v>1</v>
      </c>
      <c r="N337" s="226" t="s">
        <v>44</v>
      </c>
      <c r="P337" s="227">
        <f>O337*H337</f>
        <v>0</v>
      </c>
      <c r="Q337" s="227">
        <v>0</v>
      </c>
      <c r="R337" s="227">
        <f>Q337*H337</f>
        <v>0</v>
      </c>
      <c r="S337" s="227">
        <v>0</v>
      </c>
      <c r="T337" s="228">
        <f>S337*H337</f>
        <v>0</v>
      </c>
      <c r="AR337" s="229" t="s">
        <v>142</v>
      </c>
      <c r="AT337" s="229" t="s">
        <v>137</v>
      </c>
      <c r="AU337" s="229" t="s">
        <v>88</v>
      </c>
      <c r="AY337" s="132" t="s">
        <v>135</v>
      </c>
      <c r="BE337" s="230">
        <f>IF(N337="základní",J337,0)</f>
        <v>0</v>
      </c>
      <c r="BF337" s="230">
        <f>IF(N337="snížená",J337,0)</f>
        <v>0</v>
      </c>
      <c r="BG337" s="230">
        <f>IF(N337="zákl. přenesená",J337,0)</f>
        <v>0</v>
      </c>
      <c r="BH337" s="230">
        <f>IF(N337="sníž. přenesená",J337,0)</f>
        <v>0</v>
      </c>
      <c r="BI337" s="230">
        <f>IF(N337="nulová",J337,0)</f>
        <v>0</v>
      </c>
      <c r="BJ337" s="132" t="s">
        <v>86</v>
      </c>
      <c r="BK337" s="230">
        <f>ROUND(I337*H337,2)</f>
        <v>0</v>
      </c>
      <c r="BL337" s="132" t="s">
        <v>142</v>
      </c>
      <c r="BM337" s="229" t="s">
        <v>782</v>
      </c>
    </row>
    <row r="338" spans="2:65" s="232" customFormat="1">
      <c r="B338" s="231"/>
      <c r="D338" s="233" t="s">
        <v>144</v>
      </c>
      <c r="E338" s="234" t="s">
        <v>1</v>
      </c>
      <c r="F338" s="235" t="s">
        <v>542</v>
      </c>
      <c r="H338" s="234" t="s">
        <v>1</v>
      </c>
      <c r="L338" s="231"/>
      <c r="M338" s="236"/>
      <c r="T338" s="237"/>
      <c r="AT338" s="234" t="s">
        <v>144</v>
      </c>
      <c r="AU338" s="234" t="s">
        <v>88</v>
      </c>
      <c r="AV338" s="232" t="s">
        <v>86</v>
      </c>
      <c r="AW338" s="232" t="s">
        <v>36</v>
      </c>
      <c r="AX338" s="232" t="s">
        <v>79</v>
      </c>
      <c r="AY338" s="234" t="s">
        <v>135</v>
      </c>
    </row>
    <row r="339" spans="2:65" s="239" customFormat="1">
      <c r="B339" s="238"/>
      <c r="D339" s="233" t="s">
        <v>144</v>
      </c>
      <c r="E339" s="240" t="s">
        <v>1</v>
      </c>
      <c r="F339" s="241" t="s">
        <v>543</v>
      </c>
      <c r="H339" s="242">
        <v>8.75</v>
      </c>
      <c r="L339" s="238"/>
      <c r="M339" s="243"/>
      <c r="T339" s="244"/>
      <c r="AT339" s="240" t="s">
        <v>144</v>
      </c>
      <c r="AU339" s="240" t="s">
        <v>88</v>
      </c>
      <c r="AV339" s="239" t="s">
        <v>88</v>
      </c>
      <c r="AW339" s="239" t="s">
        <v>36</v>
      </c>
      <c r="AX339" s="239" t="s">
        <v>79</v>
      </c>
      <c r="AY339" s="240" t="s">
        <v>135</v>
      </c>
    </row>
    <row r="340" spans="2:65" s="246" customFormat="1">
      <c r="B340" s="245"/>
      <c r="D340" s="233" t="s">
        <v>144</v>
      </c>
      <c r="E340" s="247" t="s">
        <v>1</v>
      </c>
      <c r="F340" s="248" t="s">
        <v>150</v>
      </c>
      <c r="H340" s="249">
        <v>8.75</v>
      </c>
      <c r="L340" s="245"/>
      <c r="M340" s="250"/>
      <c r="T340" s="251"/>
      <c r="AT340" s="247" t="s">
        <v>144</v>
      </c>
      <c r="AU340" s="247" t="s">
        <v>88</v>
      </c>
      <c r="AV340" s="246" t="s">
        <v>142</v>
      </c>
      <c r="AW340" s="246" t="s">
        <v>36</v>
      </c>
      <c r="AX340" s="246" t="s">
        <v>86</v>
      </c>
      <c r="AY340" s="247" t="s">
        <v>135</v>
      </c>
    </row>
    <row r="341" spans="2:65" s="209" customFormat="1" ht="22.95" customHeight="1">
      <c r="B341" s="208"/>
      <c r="D341" s="210" t="s">
        <v>78</v>
      </c>
      <c r="E341" s="217" t="s">
        <v>172</v>
      </c>
      <c r="F341" s="217" t="s">
        <v>173</v>
      </c>
      <c r="J341" s="218">
        <f>BK341</f>
        <v>0</v>
      </c>
      <c r="L341" s="208"/>
      <c r="M341" s="212"/>
      <c r="P341" s="213">
        <f>SUM(P342:P350)</f>
        <v>0</v>
      </c>
      <c r="R341" s="213">
        <f>SUM(R342:R350)</f>
        <v>142.40555800000001</v>
      </c>
      <c r="T341" s="214">
        <f>SUM(T342:T350)</f>
        <v>1.1200000000000002E-2</v>
      </c>
      <c r="AR341" s="210" t="s">
        <v>86</v>
      </c>
      <c r="AT341" s="215" t="s">
        <v>78</v>
      </c>
      <c r="AU341" s="215" t="s">
        <v>86</v>
      </c>
      <c r="AY341" s="210" t="s">
        <v>135</v>
      </c>
      <c r="BK341" s="216">
        <f>SUM(BK342:BK350)</f>
        <v>0</v>
      </c>
    </row>
    <row r="342" spans="2:65" s="143" customFormat="1" ht="24.15" customHeight="1">
      <c r="B342" s="142"/>
      <c r="C342" s="219" t="s">
        <v>533</v>
      </c>
      <c r="D342" s="219" t="s">
        <v>137</v>
      </c>
      <c r="E342" s="220" t="s">
        <v>783</v>
      </c>
      <c r="F342" s="221" t="s">
        <v>784</v>
      </c>
      <c r="G342" s="222" t="s">
        <v>157</v>
      </c>
      <c r="H342" s="223">
        <v>51</v>
      </c>
      <c r="I342" s="83"/>
      <c r="J342" s="224">
        <f>ROUND(I342*H342,2)</f>
        <v>0</v>
      </c>
      <c r="K342" s="221" t="s">
        <v>1</v>
      </c>
      <c r="L342" s="142"/>
      <c r="M342" s="225" t="s">
        <v>1</v>
      </c>
      <c r="N342" s="226" t="s">
        <v>44</v>
      </c>
      <c r="P342" s="227">
        <f>O342*H342</f>
        <v>0</v>
      </c>
      <c r="Q342" s="227">
        <v>0</v>
      </c>
      <c r="R342" s="227">
        <f>Q342*H342</f>
        <v>0</v>
      </c>
      <c r="S342" s="227">
        <v>0</v>
      </c>
      <c r="T342" s="228">
        <f>S342*H342</f>
        <v>0</v>
      </c>
      <c r="AR342" s="229" t="s">
        <v>142</v>
      </c>
      <c r="AT342" s="229" t="s">
        <v>137</v>
      </c>
      <c r="AU342" s="229" t="s">
        <v>88</v>
      </c>
      <c r="AY342" s="132" t="s">
        <v>135</v>
      </c>
      <c r="BE342" s="230">
        <f>IF(N342="základní",J342,0)</f>
        <v>0</v>
      </c>
      <c r="BF342" s="230">
        <f>IF(N342="snížená",J342,0)</f>
        <v>0</v>
      </c>
      <c r="BG342" s="230">
        <f>IF(N342="zákl. přenesená",J342,0)</f>
        <v>0</v>
      </c>
      <c r="BH342" s="230">
        <f>IF(N342="sníž. přenesená",J342,0)</f>
        <v>0</v>
      </c>
      <c r="BI342" s="230">
        <f>IF(N342="nulová",J342,0)</f>
        <v>0</v>
      </c>
      <c r="BJ342" s="132" t="s">
        <v>86</v>
      </c>
      <c r="BK342" s="230">
        <f>ROUND(I342*H342,2)</f>
        <v>0</v>
      </c>
      <c r="BL342" s="132" t="s">
        <v>142</v>
      </c>
      <c r="BM342" s="229" t="s">
        <v>785</v>
      </c>
    </row>
    <row r="343" spans="2:65" s="143" customFormat="1" ht="16.5" customHeight="1">
      <c r="B343" s="142"/>
      <c r="C343" s="356" t="s">
        <v>538</v>
      </c>
      <c r="D343" s="356" t="s">
        <v>276</v>
      </c>
      <c r="E343" s="357" t="s">
        <v>786</v>
      </c>
      <c r="F343" s="358" t="s">
        <v>787</v>
      </c>
      <c r="G343" s="359" t="s">
        <v>157</v>
      </c>
      <c r="H343" s="360">
        <v>51</v>
      </c>
      <c r="I343" s="105"/>
      <c r="J343" s="361">
        <f>ROUND(I343*H343,2)</f>
        <v>0</v>
      </c>
      <c r="K343" s="358" t="s">
        <v>1</v>
      </c>
      <c r="L343" s="362"/>
      <c r="M343" s="363" t="s">
        <v>1</v>
      </c>
      <c r="N343" s="364" t="s">
        <v>44</v>
      </c>
      <c r="P343" s="227">
        <f>O343*H343</f>
        <v>0</v>
      </c>
      <c r="Q343" s="227">
        <v>0</v>
      </c>
      <c r="R343" s="227">
        <f>Q343*H343</f>
        <v>0</v>
      </c>
      <c r="S343" s="227">
        <v>0</v>
      </c>
      <c r="T343" s="228">
        <f>S343*H343</f>
        <v>0</v>
      </c>
      <c r="AR343" s="229" t="s">
        <v>180</v>
      </c>
      <c r="AT343" s="229" t="s">
        <v>276</v>
      </c>
      <c r="AU343" s="229" t="s">
        <v>88</v>
      </c>
      <c r="AY343" s="132" t="s">
        <v>135</v>
      </c>
      <c r="BE343" s="230">
        <f>IF(N343="základní",J343,0)</f>
        <v>0</v>
      </c>
      <c r="BF343" s="230">
        <f>IF(N343="snížená",J343,0)</f>
        <v>0</v>
      </c>
      <c r="BG343" s="230">
        <f>IF(N343="zákl. přenesená",J343,0)</f>
        <v>0</v>
      </c>
      <c r="BH343" s="230">
        <f>IF(N343="sníž. přenesená",J343,0)</f>
        <v>0</v>
      </c>
      <c r="BI343" s="230">
        <f>IF(N343="nulová",J343,0)</f>
        <v>0</v>
      </c>
      <c r="BJ343" s="132" t="s">
        <v>86</v>
      </c>
      <c r="BK343" s="230">
        <f>ROUND(I343*H343,2)</f>
        <v>0</v>
      </c>
      <c r="BL343" s="132" t="s">
        <v>142</v>
      </c>
      <c r="BM343" s="229" t="s">
        <v>788</v>
      </c>
    </row>
    <row r="344" spans="2:65" s="143" customFormat="1" ht="49.2" customHeight="1">
      <c r="B344" s="142"/>
      <c r="C344" s="219" t="s">
        <v>544</v>
      </c>
      <c r="D344" s="219" t="s">
        <v>137</v>
      </c>
      <c r="E344" s="220" t="s">
        <v>598</v>
      </c>
      <c r="F344" s="221" t="s">
        <v>599</v>
      </c>
      <c r="G344" s="222" t="s">
        <v>157</v>
      </c>
      <c r="H344" s="223">
        <v>410</v>
      </c>
      <c r="I344" s="83"/>
      <c r="J344" s="224">
        <f>ROUND(I344*H344,2)</f>
        <v>0</v>
      </c>
      <c r="K344" s="221" t="s">
        <v>141</v>
      </c>
      <c r="L344" s="142"/>
      <c r="M344" s="225" t="s">
        <v>1</v>
      </c>
      <c r="N344" s="226" t="s">
        <v>44</v>
      </c>
      <c r="P344" s="227">
        <f>O344*H344</f>
        <v>0</v>
      </c>
      <c r="Q344" s="227">
        <v>0.15540000000000001</v>
      </c>
      <c r="R344" s="227">
        <f>Q344*H344</f>
        <v>63.714000000000006</v>
      </c>
      <c r="S344" s="227">
        <v>0</v>
      </c>
      <c r="T344" s="228">
        <f>S344*H344</f>
        <v>0</v>
      </c>
      <c r="AR344" s="229" t="s">
        <v>142</v>
      </c>
      <c r="AT344" s="229" t="s">
        <v>137</v>
      </c>
      <c r="AU344" s="229" t="s">
        <v>88</v>
      </c>
      <c r="AY344" s="132" t="s">
        <v>135</v>
      </c>
      <c r="BE344" s="230">
        <f>IF(N344="základní",J344,0)</f>
        <v>0</v>
      </c>
      <c r="BF344" s="230">
        <f>IF(N344="snížená",J344,0)</f>
        <v>0</v>
      </c>
      <c r="BG344" s="230">
        <f>IF(N344="zákl. přenesená",J344,0)</f>
        <v>0</v>
      </c>
      <c r="BH344" s="230">
        <f>IF(N344="sníž. přenesená",J344,0)</f>
        <v>0</v>
      </c>
      <c r="BI344" s="230">
        <f>IF(N344="nulová",J344,0)</f>
        <v>0</v>
      </c>
      <c r="BJ344" s="132" t="s">
        <v>86</v>
      </c>
      <c r="BK344" s="230">
        <f>ROUND(I344*H344,2)</f>
        <v>0</v>
      </c>
      <c r="BL344" s="132" t="s">
        <v>142</v>
      </c>
      <c r="BM344" s="229" t="s">
        <v>789</v>
      </c>
    </row>
    <row r="345" spans="2:65" s="143" customFormat="1" ht="16.5" customHeight="1">
      <c r="B345" s="142"/>
      <c r="C345" s="356" t="s">
        <v>227</v>
      </c>
      <c r="D345" s="356" t="s">
        <v>276</v>
      </c>
      <c r="E345" s="357" t="s">
        <v>602</v>
      </c>
      <c r="F345" s="358" t="s">
        <v>603</v>
      </c>
      <c r="G345" s="359" t="s">
        <v>157</v>
      </c>
      <c r="H345" s="360">
        <v>451</v>
      </c>
      <c r="I345" s="105"/>
      <c r="J345" s="361">
        <f>ROUND(I345*H345,2)</f>
        <v>0</v>
      </c>
      <c r="K345" s="358" t="s">
        <v>141</v>
      </c>
      <c r="L345" s="362"/>
      <c r="M345" s="363" t="s">
        <v>1</v>
      </c>
      <c r="N345" s="364" t="s">
        <v>44</v>
      </c>
      <c r="P345" s="227">
        <f>O345*H345</f>
        <v>0</v>
      </c>
      <c r="Q345" s="227">
        <v>5.6120000000000003E-2</v>
      </c>
      <c r="R345" s="227">
        <f>Q345*H345</f>
        <v>25.310120000000001</v>
      </c>
      <c r="S345" s="227">
        <v>0</v>
      </c>
      <c r="T345" s="228">
        <f>S345*H345</f>
        <v>0</v>
      </c>
      <c r="AR345" s="229" t="s">
        <v>180</v>
      </c>
      <c r="AT345" s="229" t="s">
        <v>276</v>
      </c>
      <c r="AU345" s="229" t="s">
        <v>88</v>
      </c>
      <c r="AY345" s="132" t="s">
        <v>135</v>
      </c>
      <c r="BE345" s="230">
        <f>IF(N345="základní",J345,0)</f>
        <v>0</v>
      </c>
      <c r="BF345" s="230">
        <f>IF(N345="snížená",J345,0)</f>
        <v>0</v>
      </c>
      <c r="BG345" s="230">
        <f>IF(N345="zákl. přenesená",J345,0)</f>
        <v>0</v>
      </c>
      <c r="BH345" s="230">
        <f>IF(N345="sníž. přenesená",J345,0)</f>
        <v>0</v>
      </c>
      <c r="BI345" s="230">
        <f>IF(N345="nulová",J345,0)</f>
        <v>0</v>
      </c>
      <c r="BJ345" s="132" t="s">
        <v>86</v>
      </c>
      <c r="BK345" s="230">
        <f>ROUND(I345*H345,2)</f>
        <v>0</v>
      </c>
      <c r="BL345" s="132" t="s">
        <v>142</v>
      </c>
      <c r="BM345" s="229" t="s">
        <v>790</v>
      </c>
    </row>
    <row r="346" spans="2:65" s="239" customFormat="1">
      <c r="B346" s="238"/>
      <c r="D346" s="233" t="s">
        <v>144</v>
      </c>
      <c r="F346" s="241" t="s">
        <v>791</v>
      </c>
      <c r="H346" s="242">
        <v>451</v>
      </c>
      <c r="L346" s="238"/>
      <c r="M346" s="243"/>
      <c r="T346" s="244"/>
      <c r="AT346" s="240" t="s">
        <v>144</v>
      </c>
      <c r="AU346" s="240" t="s">
        <v>88</v>
      </c>
      <c r="AV346" s="239" t="s">
        <v>88</v>
      </c>
      <c r="AW346" s="239" t="s">
        <v>4</v>
      </c>
      <c r="AX346" s="239" t="s">
        <v>86</v>
      </c>
      <c r="AY346" s="240" t="s">
        <v>135</v>
      </c>
    </row>
    <row r="347" spans="2:65" s="143" customFormat="1" ht="49.2" customHeight="1">
      <c r="B347" s="142"/>
      <c r="C347" s="219" t="s">
        <v>551</v>
      </c>
      <c r="D347" s="219" t="s">
        <v>137</v>
      </c>
      <c r="E347" s="220" t="s">
        <v>792</v>
      </c>
      <c r="F347" s="221" t="s">
        <v>793</v>
      </c>
      <c r="G347" s="222" t="s">
        <v>157</v>
      </c>
      <c r="H347" s="223">
        <v>203</v>
      </c>
      <c r="I347" s="83"/>
      <c r="J347" s="224">
        <f>ROUND(I347*H347,2)</f>
        <v>0</v>
      </c>
      <c r="K347" s="221" t="s">
        <v>141</v>
      </c>
      <c r="L347" s="142"/>
      <c r="M347" s="225" t="s">
        <v>1</v>
      </c>
      <c r="N347" s="226" t="s">
        <v>44</v>
      </c>
      <c r="P347" s="227">
        <f>O347*H347</f>
        <v>0</v>
      </c>
      <c r="Q347" s="227">
        <v>0.13095999999999999</v>
      </c>
      <c r="R347" s="227">
        <f>Q347*H347</f>
        <v>26.584879999999998</v>
      </c>
      <c r="S347" s="227">
        <v>0</v>
      </c>
      <c r="T347" s="228">
        <f>S347*H347</f>
        <v>0</v>
      </c>
      <c r="AR347" s="229" t="s">
        <v>142</v>
      </c>
      <c r="AT347" s="229" t="s">
        <v>137</v>
      </c>
      <c r="AU347" s="229" t="s">
        <v>88</v>
      </c>
      <c r="AY347" s="132" t="s">
        <v>135</v>
      </c>
      <c r="BE347" s="230">
        <f>IF(N347="základní",J347,0)</f>
        <v>0</v>
      </c>
      <c r="BF347" s="230">
        <f>IF(N347="snížená",J347,0)</f>
        <v>0</v>
      </c>
      <c r="BG347" s="230">
        <f>IF(N347="zákl. přenesená",J347,0)</f>
        <v>0</v>
      </c>
      <c r="BH347" s="230">
        <f>IF(N347="sníž. přenesená",J347,0)</f>
        <v>0</v>
      </c>
      <c r="BI347" s="230">
        <f>IF(N347="nulová",J347,0)</f>
        <v>0</v>
      </c>
      <c r="BJ347" s="132" t="s">
        <v>86</v>
      </c>
      <c r="BK347" s="230">
        <f>ROUND(I347*H347,2)</f>
        <v>0</v>
      </c>
      <c r="BL347" s="132" t="s">
        <v>142</v>
      </c>
      <c r="BM347" s="229" t="s">
        <v>794</v>
      </c>
    </row>
    <row r="348" spans="2:65" s="143" customFormat="1" ht="16.5" customHeight="1">
      <c r="B348" s="142"/>
      <c r="C348" s="356" t="s">
        <v>555</v>
      </c>
      <c r="D348" s="356" t="s">
        <v>276</v>
      </c>
      <c r="E348" s="357" t="s">
        <v>795</v>
      </c>
      <c r="F348" s="358" t="s">
        <v>796</v>
      </c>
      <c r="G348" s="359" t="s">
        <v>157</v>
      </c>
      <c r="H348" s="360">
        <v>223.3</v>
      </c>
      <c r="I348" s="105"/>
      <c r="J348" s="361">
        <f>ROUND(I348*H348,2)</f>
        <v>0</v>
      </c>
      <c r="K348" s="358" t="s">
        <v>141</v>
      </c>
      <c r="L348" s="362"/>
      <c r="M348" s="363" t="s">
        <v>1</v>
      </c>
      <c r="N348" s="364" t="s">
        <v>44</v>
      </c>
      <c r="P348" s="227">
        <f>O348*H348</f>
        <v>0</v>
      </c>
      <c r="Q348" s="227">
        <v>0.12</v>
      </c>
      <c r="R348" s="227">
        <f>Q348*H348</f>
        <v>26.795999999999999</v>
      </c>
      <c r="S348" s="227">
        <v>0</v>
      </c>
      <c r="T348" s="228">
        <f>S348*H348</f>
        <v>0</v>
      </c>
      <c r="AR348" s="229" t="s">
        <v>180</v>
      </c>
      <c r="AT348" s="229" t="s">
        <v>276</v>
      </c>
      <c r="AU348" s="229" t="s">
        <v>88</v>
      </c>
      <c r="AY348" s="132" t="s">
        <v>135</v>
      </c>
      <c r="BE348" s="230">
        <f>IF(N348="základní",J348,0)</f>
        <v>0</v>
      </c>
      <c r="BF348" s="230">
        <f>IF(N348="snížená",J348,0)</f>
        <v>0</v>
      </c>
      <c r="BG348" s="230">
        <f>IF(N348="zákl. přenesená",J348,0)</f>
        <v>0</v>
      </c>
      <c r="BH348" s="230">
        <f>IF(N348="sníž. přenesená",J348,0)</f>
        <v>0</v>
      </c>
      <c r="BI348" s="230">
        <f>IF(N348="nulová",J348,0)</f>
        <v>0</v>
      </c>
      <c r="BJ348" s="132" t="s">
        <v>86</v>
      </c>
      <c r="BK348" s="230">
        <f>ROUND(I348*H348,2)</f>
        <v>0</v>
      </c>
      <c r="BL348" s="132" t="s">
        <v>142</v>
      </c>
      <c r="BM348" s="229" t="s">
        <v>797</v>
      </c>
    </row>
    <row r="349" spans="2:65" s="239" customFormat="1">
      <c r="B349" s="238"/>
      <c r="D349" s="233" t="s">
        <v>144</v>
      </c>
      <c r="F349" s="241" t="s">
        <v>798</v>
      </c>
      <c r="H349" s="242">
        <v>223.3</v>
      </c>
      <c r="L349" s="238"/>
      <c r="M349" s="243"/>
      <c r="T349" s="244"/>
      <c r="AT349" s="240" t="s">
        <v>144</v>
      </c>
      <c r="AU349" s="240" t="s">
        <v>88</v>
      </c>
      <c r="AV349" s="239" t="s">
        <v>88</v>
      </c>
      <c r="AW349" s="239" t="s">
        <v>4</v>
      </c>
      <c r="AX349" s="239" t="s">
        <v>86</v>
      </c>
      <c r="AY349" s="240" t="s">
        <v>135</v>
      </c>
    </row>
    <row r="350" spans="2:65" s="143" customFormat="1" ht="44.25" customHeight="1">
      <c r="B350" s="142"/>
      <c r="C350" s="219" t="s">
        <v>559</v>
      </c>
      <c r="D350" s="219" t="s">
        <v>137</v>
      </c>
      <c r="E350" s="220" t="s">
        <v>799</v>
      </c>
      <c r="F350" s="221" t="s">
        <v>800</v>
      </c>
      <c r="G350" s="222" t="s">
        <v>157</v>
      </c>
      <c r="H350" s="223">
        <v>0.2</v>
      </c>
      <c r="I350" s="83"/>
      <c r="J350" s="224">
        <f>ROUND(I350*H350,2)</f>
        <v>0</v>
      </c>
      <c r="K350" s="221" t="s">
        <v>141</v>
      </c>
      <c r="L350" s="142"/>
      <c r="M350" s="225" t="s">
        <v>1</v>
      </c>
      <c r="N350" s="226" t="s">
        <v>44</v>
      </c>
      <c r="P350" s="227">
        <f>O350*H350</f>
        <v>0</v>
      </c>
      <c r="Q350" s="227">
        <v>2.7899999999999999E-3</v>
      </c>
      <c r="R350" s="227">
        <f>Q350*H350</f>
        <v>5.5800000000000001E-4</v>
      </c>
      <c r="S350" s="227">
        <v>5.6000000000000001E-2</v>
      </c>
      <c r="T350" s="228">
        <f>S350*H350</f>
        <v>1.1200000000000002E-2</v>
      </c>
      <c r="AR350" s="229" t="s">
        <v>142</v>
      </c>
      <c r="AT350" s="229" t="s">
        <v>137</v>
      </c>
      <c r="AU350" s="229" t="s">
        <v>88</v>
      </c>
      <c r="AY350" s="132" t="s">
        <v>135</v>
      </c>
      <c r="BE350" s="230">
        <f>IF(N350="základní",J350,0)</f>
        <v>0</v>
      </c>
      <c r="BF350" s="230">
        <f>IF(N350="snížená",J350,0)</f>
        <v>0</v>
      </c>
      <c r="BG350" s="230">
        <f>IF(N350="zákl. přenesená",J350,0)</f>
        <v>0</v>
      </c>
      <c r="BH350" s="230">
        <f>IF(N350="sníž. přenesená",J350,0)</f>
        <v>0</v>
      </c>
      <c r="BI350" s="230">
        <f>IF(N350="nulová",J350,0)</f>
        <v>0</v>
      </c>
      <c r="BJ350" s="132" t="s">
        <v>86</v>
      </c>
      <c r="BK350" s="230">
        <f>ROUND(I350*H350,2)</f>
        <v>0</v>
      </c>
      <c r="BL350" s="132" t="s">
        <v>142</v>
      </c>
      <c r="BM350" s="229" t="s">
        <v>801</v>
      </c>
    </row>
    <row r="351" spans="2:65" s="209" customFormat="1" ht="22.95" customHeight="1">
      <c r="B351" s="208"/>
      <c r="D351" s="210" t="s">
        <v>78</v>
      </c>
      <c r="E351" s="217" t="s">
        <v>618</v>
      </c>
      <c r="F351" s="217" t="s">
        <v>619</v>
      </c>
      <c r="J351" s="218">
        <f>BK351</f>
        <v>0</v>
      </c>
      <c r="L351" s="208"/>
      <c r="M351" s="212"/>
      <c r="P351" s="213">
        <f>SUM(P352:P353)</f>
        <v>0</v>
      </c>
      <c r="R351" s="213">
        <f>SUM(R352:R353)</f>
        <v>0</v>
      </c>
      <c r="T351" s="214">
        <f>SUM(T352:T353)</f>
        <v>0</v>
      </c>
      <c r="AR351" s="210" t="s">
        <v>86</v>
      </c>
      <c r="AT351" s="215" t="s">
        <v>78</v>
      </c>
      <c r="AU351" s="215" t="s">
        <v>86</v>
      </c>
      <c r="AY351" s="210" t="s">
        <v>135</v>
      </c>
      <c r="BK351" s="216">
        <f>SUM(BK352:BK353)</f>
        <v>0</v>
      </c>
    </row>
    <row r="352" spans="2:65" s="143" customFormat="1" ht="24.15" customHeight="1">
      <c r="B352" s="142"/>
      <c r="C352" s="219" t="s">
        <v>563</v>
      </c>
      <c r="D352" s="219" t="s">
        <v>137</v>
      </c>
      <c r="E352" s="220" t="s">
        <v>621</v>
      </c>
      <c r="F352" s="221" t="s">
        <v>622</v>
      </c>
      <c r="G352" s="222" t="s">
        <v>183</v>
      </c>
      <c r="H352" s="223">
        <v>4507.7449999999999</v>
      </c>
      <c r="I352" s="83"/>
      <c r="J352" s="224">
        <f>ROUND(I352*H352,2)</f>
        <v>0</v>
      </c>
      <c r="K352" s="221" t="s">
        <v>141</v>
      </c>
      <c r="L352" s="142"/>
      <c r="M352" s="225" t="s">
        <v>1</v>
      </c>
      <c r="N352" s="226" t="s">
        <v>44</v>
      </c>
      <c r="P352" s="227">
        <f>O352*H352</f>
        <v>0</v>
      </c>
      <c r="Q352" s="227">
        <v>0</v>
      </c>
      <c r="R352" s="227">
        <f>Q352*H352</f>
        <v>0</v>
      </c>
      <c r="S352" s="227">
        <v>0</v>
      </c>
      <c r="T352" s="228">
        <f>S352*H352</f>
        <v>0</v>
      </c>
      <c r="AR352" s="229" t="s">
        <v>142</v>
      </c>
      <c r="AT352" s="229" t="s">
        <v>137</v>
      </c>
      <c r="AU352" s="229" t="s">
        <v>88</v>
      </c>
      <c r="AY352" s="132" t="s">
        <v>135</v>
      </c>
      <c r="BE352" s="230">
        <f>IF(N352="základní",J352,0)</f>
        <v>0</v>
      </c>
      <c r="BF352" s="230">
        <f>IF(N352="snížená",J352,0)</f>
        <v>0</v>
      </c>
      <c r="BG352" s="230">
        <f>IF(N352="zákl. přenesená",J352,0)</f>
        <v>0</v>
      </c>
      <c r="BH352" s="230">
        <f>IF(N352="sníž. přenesená",J352,0)</f>
        <v>0</v>
      </c>
      <c r="BI352" s="230">
        <f>IF(N352="nulová",J352,0)</f>
        <v>0</v>
      </c>
      <c r="BJ352" s="132" t="s">
        <v>86</v>
      </c>
      <c r="BK352" s="230">
        <f>ROUND(I352*H352,2)</f>
        <v>0</v>
      </c>
      <c r="BL352" s="132" t="s">
        <v>142</v>
      </c>
      <c r="BM352" s="229" t="s">
        <v>802</v>
      </c>
    </row>
    <row r="353" spans="2:65" s="143" customFormat="1" ht="49.2" customHeight="1">
      <c r="B353" s="142"/>
      <c r="C353" s="219" t="s">
        <v>567</v>
      </c>
      <c r="D353" s="219" t="s">
        <v>137</v>
      </c>
      <c r="E353" s="220" t="s">
        <v>625</v>
      </c>
      <c r="F353" s="221" t="s">
        <v>626</v>
      </c>
      <c r="G353" s="222" t="s">
        <v>183</v>
      </c>
      <c r="H353" s="223">
        <v>4507.7449999999999</v>
      </c>
      <c r="I353" s="83"/>
      <c r="J353" s="224">
        <f>ROUND(I353*H353,2)</f>
        <v>0</v>
      </c>
      <c r="K353" s="221" t="s">
        <v>141</v>
      </c>
      <c r="L353" s="142"/>
      <c r="M353" s="225" t="s">
        <v>1</v>
      </c>
      <c r="N353" s="226" t="s">
        <v>44</v>
      </c>
      <c r="P353" s="227">
        <f>O353*H353</f>
        <v>0</v>
      </c>
      <c r="Q353" s="227">
        <v>0</v>
      </c>
      <c r="R353" s="227">
        <f>Q353*H353</f>
        <v>0</v>
      </c>
      <c r="S353" s="227">
        <v>0</v>
      </c>
      <c r="T353" s="228">
        <f>S353*H353</f>
        <v>0</v>
      </c>
      <c r="AR353" s="229" t="s">
        <v>142</v>
      </c>
      <c r="AT353" s="229" t="s">
        <v>137</v>
      </c>
      <c r="AU353" s="229" t="s">
        <v>88</v>
      </c>
      <c r="AY353" s="132" t="s">
        <v>135</v>
      </c>
      <c r="BE353" s="230">
        <f>IF(N353="základní",J353,0)</f>
        <v>0</v>
      </c>
      <c r="BF353" s="230">
        <f>IF(N353="snížená",J353,0)</f>
        <v>0</v>
      </c>
      <c r="BG353" s="230">
        <f>IF(N353="zákl. přenesená",J353,0)</f>
        <v>0</v>
      </c>
      <c r="BH353" s="230">
        <f>IF(N353="sníž. přenesená",J353,0)</f>
        <v>0</v>
      </c>
      <c r="BI353" s="230">
        <f>IF(N353="nulová",J353,0)</f>
        <v>0</v>
      </c>
      <c r="BJ353" s="132" t="s">
        <v>86</v>
      </c>
      <c r="BK353" s="230">
        <f>ROUND(I353*H353,2)</f>
        <v>0</v>
      </c>
      <c r="BL353" s="132" t="s">
        <v>142</v>
      </c>
      <c r="BM353" s="229" t="s">
        <v>803</v>
      </c>
    </row>
    <row r="354" spans="2:65" s="209" customFormat="1" ht="25.95" customHeight="1">
      <c r="B354" s="208"/>
      <c r="D354" s="210" t="s">
        <v>78</v>
      </c>
      <c r="E354" s="211" t="s">
        <v>276</v>
      </c>
      <c r="F354" s="211" t="s">
        <v>628</v>
      </c>
      <c r="J354" s="191">
        <f>BK354</f>
        <v>0</v>
      </c>
      <c r="L354" s="208"/>
      <c r="M354" s="212"/>
      <c r="P354" s="213">
        <f>P355</f>
        <v>0</v>
      </c>
      <c r="R354" s="213">
        <f>R355</f>
        <v>8.3999999999999995E-3</v>
      </c>
      <c r="T354" s="214">
        <f>T355</f>
        <v>0</v>
      </c>
      <c r="AR354" s="210" t="s">
        <v>154</v>
      </c>
      <c r="AT354" s="215" t="s">
        <v>78</v>
      </c>
      <c r="AU354" s="215" t="s">
        <v>79</v>
      </c>
      <c r="AY354" s="210" t="s">
        <v>135</v>
      </c>
      <c r="BK354" s="216">
        <f>BK355</f>
        <v>0</v>
      </c>
    </row>
    <row r="355" spans="2:65" s="209" customFormat="1" ht="22.95" customHeight="1">
      <c r="B355" s="208"/>
      <c r="D355" s="210" t="s">
        <v>78</v>
      </c>
      <c r="E355" s="217" t="s">
        <v>629</v>
      </c>
      <c r="F355" s="217" t="s">
        <v>630</v>
      </c>
      <c r="J355" s="218">
        <f>BK355</f>
        <v>0</v>
      </c>
      <c r="L355" s="208"/>
      <c r="M355" s="212"/>
      <c r="P355" s="213">
        <f>SUM(P356:P357)</f>
        <v>0</v>
      </c>
      <c r="R355" s="213">
        <f>SUM(R356:R357)</f>
        <v>8.3999999999999995E-3</v>
      </c>
      <c r="T355" s="214">
        <f>SUM(T356:T357)</f>
        <v>0</v>
      </c>
      <c r="AR355" s="210" t="s">
        <v>154</v>
      </c>
      <c r="AT355" s="215" t="s">
        <v>78</v>
      </c>
      <c r="AU355" s="215" t="s">
        <v>86</v>
      </c>
      <c r="AY355" s="210" t="s">
        <v>135</v>
      </c>
      <c r="BK355" s="216">
        <f>SUM(BK356:BK357)</f>
        <v>0</v>
      </c>
    </row>
    <row r="356" spans="2:65" s="143" customFormat="1" ht="78" customHeight="1">
      <c r="B356" s="142"/>
      <c r="C356" s="219" t="s">
        <v>571</v>
      </c>
      <c r="D356" s="219" t="s">
        <v>137</v>
      </c>
      <c r="E356" s="220" t="s">
        <v>632</v>
      </c>
      <c r="F356" s="221" t="s">
        <v>633</v>
      </c>
      <c r="G356" s="222" t="s">
        <v>441</v>
      </c>
      <c r="H356" s="223">
        <v>15</v>
      </c>
      <c r="I356" s="83"/>
      <c r="J356" s="224">
        <f>ROUND(I356*H356,2)</f>
        <v>0</v>
      </c>
      <c r="K356" s="221" t="s">
        <v>141</v>
      </c>
      <c r="L356" s="142"/>
      <c r="M356" s="225" t="s">
        <v>1</v>
      </c>
      <c r="N356" s="226" t="s">
        <v>44</v>
      </c>
      <c r="P356" s="227">
        <f>O356*H356</f>
        <v>0</v>
      </c>
      <c r="Q356" s="227">
        <v>5.5999999999999995E-4</v>
      </c>
      <c r="R356" s="227">
        <f>Q356*H356</f>
        <v>8.3999999999999995E-3</v>
      </c>
      <c r="S356" s="227">
        <v>0</v>
      </c>
      <c r="T356" s="228">
        <f>S356*H356</f>
        <v>0</v>
      </c>
      <c r="AR356" s="229" t="s">
        <v>563</v>
      </c>
      <c r="AT356" s="229" t="s">
        <v>137</v>
      </c>
      <c r="AU356" s="229" t="s">
        <v>88</v>
      </c>
      <c r="AY356" s="132" t="s">
        <v>135</v>
      </c>
      <c r="BE356" s="230">
        <f>IF(N356="základní",J356,0)</f>
        <v>0</v>
      </c>
      <c r="BF356" s="230">
        <f>IF(N356="snížená",J356,0)</f>
        <v>0</v>
      </c>
      <c r="BG356" s="230">
        <f>IF(N356="zákl. přenesená",J356,0)</f>
        <v>0</v>
      </c>
      <c r="BH356" s="230">
        <f>IF(N356="sníž. přenesená",J356,0)</f>
        <v>0</v>
      </c>
      <c r="BI356" s="230">
        <f>IF(N356="nulová",J356,0)</f>
        <v>0</v>
      </c>
      <c r="BJ356" s="132" t="s">
        <v>86</v>
      </c>
      <c r="BK356" s="230">
        <f>ROUND(I356*H356,2)</f>
        <v>0</v>
      </c>
      <c r="BL356" s="132" t="s">
        <v>563</v>
      </c>
      <c r="BM356" s="229" t="s">
        <v>804</v>
      </c>
    </row>
    <row r="357" spans="2:65" s="143" customFormat="1" ht="16.5" customHeight="1">
      <c r="B357" s="142"/>
      <c r="C357" s="356" t="s">
        <v>575</v>
      </c>
      <c r="D357" s="356" t="s">
        <v>276</v>
      </c>
      <c r="E357" s="357" t="s">
        <v>636</v>
      </c>
      <c r="F357" s="358" t="s">
        <v>637</v>
      </c>
      <c r="G357" s="359" t="s">
        <v>441</v>
      </c>
      <c r="H357" s="360">
        <v>15</v>
      </c>
      <c r="I357" s="105"/>
      <c r="J357" s="361">
        <f>ROUND(I357*H357,2)</f>
        <v>0</v>
      </c>
      <c r="K357" s="358" t="s">
        <v>1</v>
      </c>
      <c r="L357" s="362"/>
      <c r="M357" s="363" t="s">
        <v>1</v>
      </c>
      <c r="N357" s="364" t="s">
        <v>44</v>
      </c>
      <c r="P357" s="227">
        <f>O357*H357</f>
        <v>0</v>
      </c>
      <c r="Q357" s="227">
        <v>0</v>
      </c>
      <c r="R357" s="227">
        <f>Q357*H357</f>
        <v>0</v>
      </c>
      <c r="S357" s="227">
        <v>0</v>
      </c>
      <c r="T357" s="228">
        <f>S357*H357</f>
        <v>0</v>
      </c>
      <c r="AR357" s="229" t="s">
        <v>638</v>
      </c>
      <c r="AT357" s="229" t="s">
        <v>276</v>
      </c>
      <c r="AU357" s="229" t="s">
        <v>88</v>
      </c>
      <c r="AY357" s="132" t="s">
        <v>135</v>
      </c>
      <c r="BE357" s="230">
        <f>IF(N357="základní",J357,0)</f>
        <v>0</v>
      </c>
      <c r="BF357" s="230">
        <f>IF(N357="snížená",J357,0)</f>
        <v>0</v>
      </c>
      <c r="BG357" s="230">
        <f>IF(N357="zákl. přenesená",J357,0)</f>
        <v>0</v>
      </c>
      <c r="BH357" s="230">
        <f>IF(N357="sníž. přenesená",J357,0)</f>
        <v>0</v>
      </c>
      <c r="BI357" s="230">
        <f>IF(N357="nulová",J357,0)</f>
        <v>0</v>
      </c>
      <c r="BJ357" s="132" t="s">
        <v>86</v>
      </c>
      <c r="BK357" s="230">
        <f>ROUND(I357*H357,2)</f>
        <v>0</v>
      </c>
      <c r="BL357" s="132" t="s">
        <v>563</v>
      </c>
      <c r="BM357" s="229" t="s">
        <v>805</v>
      </c>
    </row>
    <row r="358" spans="2:65" s="209" customFormat="1" ht="25.95" customHeight="1">
      <c r="B358" s="208"/>
      <c r="D358" s="210" t="s">
        <v>78</v>
      </c>
      <c r="E358" s="211" t="s">
        <v>806</v>
      </c>
      <c r="F358" s="211" t="s">
        <v>807</v>
      </c>
      <c r="J358" s="191">
        <f>BK358</f>
        <v>0</v>
      </c>
      <c r="L358" s="208"/>
      <c r="M358" s="212"/>
      <c r="P358" s="213">
        <f>P359</f>
        <v>0</v>
      </c>
      <c r="R358" s="213">
        <f>R359</f>
        <v>0</v>
      </c>
      <c r="T358" s="214">
        <f>T359</f>
        <v>0</v>
      </c>
      <c r="AR358" s="210" t="s">
        <v>142</v>
      </c>
      <c r="AT358" s="215" t="s">
        <v>78</v>
      </c>
      <c r="AU358" s="215" t="s">
        <v>79</v>
      </c>
      <c r="AY358" s="210" t="s">
        <v>135</v>
      </c>
      <c r="BK358" s="216">
        <f>BK359</f>
        <v>0</v>
      </c>
    </row>
    <row r="359" spans="2:65" s="143" customFormat="1" ht="24.15" customHeight="1">
      <c r="B359" s="142"/>
      <c r="C359" s="219" t="s">
        <v>579</v>
      </c>
      <c r="D359" s="219" t="s">
        <v>137</v>
      </c>
      <c r="E359" s="220" t="s">
        <v>808</v>
      </c>
      <c r="F359" s="221" t="s">
        <v>809</v>
      </c>
      <c r="G359" s="222" t="s">
        <v>378</v>
      </c>
      <c r="H359" s="223">
        <v>1</v>
      </c>
      <c r="I359" s="83"/>
      <c r="J359" s="224">
        <f>ROUND(I359*H359,2)</f>
        <v>0</v>
      </c>
      <c r="K359" s="221" t="s">
        <v>1</v>
      </c>
      <c r="L359" s="142"/>
      <c r="M359" s="225" t="s">
        <v>1</v>
      </c>
      <c r="N359" s="226" t="s">
        <v>44</v>
      </c>
      <c r="P359" s="227">
        <f>O359*H359</f>
        <v>0</v>
      </c>
      <c r="Q359" s="227">
        <v>0</v>
      </c>
      <c r="R359" s="227">
        <f>Q359*H359</f>
        <v>0</v>
      </c>
      <c r="S359" s="227">
        <v>0</v>
      </c>
      <c r="T359" s="228">
        <f>S359*H359</f>
        <v>0</v>
      </c>
      <c r="AR359" s="229" t="s">
        <v>810</v>
      </c>
      <c r="AT359" s="229" t="s">
        <v>137</v>
      </c>
      <c r="AU359" s="229" t="s">
        <v>86</v>
      </c>
      <c r="AY359" s="132" t="s">
        <v>135</v>
      </c>
      <c r="BE359" s="230">
        <f>IF(N359="základní",J359,0)</f>
        <v>0</v>
      </c>
      <c r="BF359" s="230">
        <f>IF(N359="snížená",J359,0)</f>
        <v>0</v>
      </c>
      <c r="BG359" s="230">
        <f>IF(N359="zákl. přenesená",J359,0)</f>
        <v>0</v>
      </c>
      <c r="BH359" s="230">
        <f>IF(N359="sníž. přenesená",J359,0)</f>
        <v>0</v>
      </c>
      <c r="BI359" s="230">
        <f>IF(N359="nulová",J359,0)</f>
        <v>0</v>
      </c>
      <c r="BJ359" s="132" t="s">
        <v>86</v>
      </c>
      <c r="BK359" s="230">
        <f>ROUND(I359*H359,2)</f>
        <v>0</v>
      </c>
      <c r="BL359" s="132" t="s">
        <v>810</v>
      </c>
      <c r="BM359" s="229" t="s">
        <v>811</v>
      </c>
    </row>
    <row r="360" spans="2:65" s="143" customFormat="1" ht="49.95" customHeight="1">
      <c r="B360" s="142"/>
      <c r="E360" s="211" t="s">
        <v>202</v>
      </c>
      <c r="F360" s="211" t="s">
        <v>203</v>
      </c>
      <c r="J360" s="191">
        <f t="shared" ref="J360:J365" si="10">BK360</f>
        <v>0</v>
      </c>
      <c r="L360" s="142"/>
      <c r="M360" s="252"/>
      <c r="T360" s="253"/>
      <c r="AT360" s="132" t="s">
        <v>78</v>
      </c>
      <c r="AU360" s="132" t="s">
        <v>79</v>
      </c>
      <c r="AY360" s="132" t="s">
        <v>204</v>
      </c>
      <c r="BK360" s="230">
        <f>SUM(BK361:BK365)</f>
        <v>0</v>
      </c>
    </row>
    <row r="361" spans="2:65" s="143" customFormat="1" ht="16.350000000000001" customHeight="1">
      <c r="B361" s="142"/>
      <c r="C361" s="254" t="s">
        <v>1</v>
      </c>
      <c r="D361" s="254" t="s">
        <v>137</v>
      </c>
      <c r="E361" s="94" t="s">
        <v>1</v>
      </c>
      <c r="F361" s="95" t="s">
        <v>1</v>
      </c>
      <c r="G361" s="96" t="s">
        <v>1</v>
      </c>
      <c r="H361" s="97"/>
      <c r="I361" s="98"/>
      <c r="J361" s="255">
        <f t="shared" si="10"/>
        <v>0</v>
      </c>
      <c r="K361" s="256"/>
      <c r="L361" s="142"/>
      <c r="M361" s="257" t="s">
        <v>1</v>
      </c>
      <c r="N361" s="258" t="s">
        <v>44</v>
      </c>
      <c r="T361" s="253"/>
      <c r="AT361" s="132" t="s">
        <v>204</v>
      </c>
      <c r="AU361" s="132" t="s">
        <v>86</v>
      </c>
      <c r="AY361" s="132" t="s">
        <v>204</v>
      </c>
      <c r="BE361" s="230">
        <f>IF(N361="základní",J361,0)</f>
        <v>0</v>
      </c>
      <c r="BF361" s="230">
        <f>IF(N361="snížená",J361,0)</f>
        <v>0</v>
      </c>
      <c r="BG361" s="230">
        <f>IF(N361="zákl. přenesená",J361,0)</f>
        <v>0</v>
      </c>
      <c r="BH361" s="230">
        <f>IF(N361="sníž. přenesená",J361,0)</f>
        <v>0</v>
      </c>
      <c r="BI361" s="230">
        <f>IF(N361="nulová",J361,0)</f>
        <v>0</v>
      </c>
      <c r="BJ361" s="132" t="s">
        <v>86</v>
      </c>
      <c r="BK361" s="230">
        <f>I361*H361</f>
        <v>0</v>
      </c>
    </row>
    <row r="362" spans="2:65" s="143" customFormat="1" ht="16.350000000000001" customHeight="1">
      <c r="B362" s="142"/>
      <c r="C362" s="254" t="s">
        <v>1</v>
      </c>
      <c r="D362" s="254" t="s">
        <v>137</v>
      </c>
      <c r="E362" s="94" t="s">
        <v>1</v>
      </c>
      <c r="F362" s="95" t="s">
        <v>1</v>
      </c>
      <c r="G362" s="96" t="s">
        <v>1</v>
      </c>
      <c r="H362" s="97"/>
      <c r="I362" s="98"/>
      <c r="J362" s="255">
        <f t="shared" si="10"/>
        <v>0</v>
      </c>
      <c r="K362" s="256"/>
      <c r="L362" s="142"/>
      <c r="M362" s="257" t="s">
        <v>1</v>
      </c>
      <c r="N362" s="258" t="s">
        <v>44</v>
      </c>
      <c r="T362" s="253"/>
      <c r="AT362" s="132" t="s">
        <v>204</v>
      </c>
      <c r="AU362" s="132" t="s">
        <v>86</v>
      </c>
      <c r="AY362" s="132" t="s">
        <v>204</v>
      </c>
      <c r="BE362" s="230">
        <f>IF(N362="základní",J362,0)</f>
        <v>0</v>
      </c>
      <c r="BF362" s="230">
        <f>IF(N362="snížená",J362,0)</f>
        <v>0</v>
      </c>
      <c r="BG362" s="230">
        <f>IF(N362="zákl. přenesená",J362,0)</f>
        <v>0</v>
      </c>
      <c r="BH362" s="230">
        <f>IF(N362="sníž. přenesená",J362,0)</f>
        <v>0</v>
      </c>
      <c r="BI362" s="230">
        <f>IF(N362="nulová",J362,0)</f>
        <v>0</v>
      </c>
      <c r="BJ362" s="132" t="s">
        <v>86</v>
      </c>
      <c r="BK362" s="230">
        <f>I362*H362</f>
        <v>0</v>
      </c>
    </row>
    <row r="363" spans="2:65" s="143" customFormat="1" ht="16.350000000000001" customHeight="1">
      <c r="B363" s="142"/>
      <c r="C363" s="254" t="s">
        <v>1</v>
      </c>
      <c r="D363" s="254" t="s">
        <v>137</v>
      </c>
      <c r="E363" s="94" t="s">
        <v>1</v>
      </c>
      <c r="F363" s="95" t="s">
        <v>1</v>
      </c>
      <c r="G363" s="96" t="s">
        <v>1</v>
      </c>
      <c r="H363" s="97"/>
      <c r="I363" s="98"/>
      <c r="J363" s="255">
        <f t="shared" si="10"/>
        <v>0</v>
      </c>
      <c r="K363" s="256"/>
      <c r="L363" s="142"/>
      <c r="M363" s="257" t="s">
        <v>1</v>
      </c>
      <c r="N363" s="258" t="s">
        <v>44</v>
      </c>
      <c r="T363" s="253"/>
      <c r="AT363" s="132" t="s">
        <v>204</v>
      </c>
      <c r="AU363" s="132" t="s">
        <v>86</v>
      </c>
      <c r="AY363" s="132" t="s">
        <v>204</v>
      </c>
      <c r="BE363" s="230">
        <f>IF(N363="základní",J363,0)</f>
        <v>0</v>
      </c>
      <c r="BF363" s="230">
        <f>IF(N363="snížená",J363,0)</f>
        <v>0</v>
      </c>
      <c r="BG363" s="230">
        <f>IF(N363="zákl. přenesená",J363,0)</f>
        <v>0</v>
      </c>
      <c r="BH363" s="230">
        <f>IF(N363="sníž. přenesená",J363,0)</f>
        <v>0</v>
      </c>
      <c r="BI363" s="230">
        <f>IF(N363="nulová",J363,0)</f>
        <v>0</v>
      </c>
      <c r="BJ363" s="132" t="s">
        <v>86</v>
      </c>
      <c r="BK363" s="230">
        <f>I363*H363</f>
        <v>0</v>
      </c>
    </row>
    <row r="364" spans="2:65" s="143" customFormat="1" ht="16.350000000000001" customHeight="1">
      <c r="B364" s="142"/>
      <c r="C364" s="254" t="s">
        <v>1</v>
      </c>
      <c r="D364" s="254" t="s">
        <v>137</v>
      </c>
      <c r="E364" s="94" t="s">
        <v>1</v>
      </c>
      <c r="F364" s="95" t="s">
        <v>1</v>
      </c>
      <c r="G364" s="96" t="s">
        <v>1</v>
      </c>
      <c r="H364" s="97"/>
      <c r="I364" s="98"/>
      <c r="J364" s="255">
        <f t="shared" si="10"/>
        <v>0</v>
      </c>
      <c r="K364" s="256"/>
      <c r="L364" s="142"/>
      <c r="M364" s="257" t="s">
        <v>1</v>
      </c>
      <c r="N364" s="258" t="s">
        <v>44</v>
      </c>
      <c r="T364" s="253"/>
      <c r="AT364" s="132" t="s">
        <v>204</v>
      </c>
      <c r="AU364" s="132" t="s">
        <v>86</v>
      </c>
      <c r="AY364" s="132" t="s">
        <v>204</v>
      </c>
      <c r="BE364" s="230">
        <f>IF(N364="základní",J364,0)</f>
        <v>0</v>
      </c>
      <c r="BF364" s="230">
        <f>IF(N364="snížená",J364,0)</f>
        <v>0</v>
      </c>
      <c r="BG364" s="230">
        <f>IF(N364="zákl. přenesená",J364,0)</f>
        <v>0</v>
      </c>
      <c r="BH364" s="230">
        <f>IF(N364="sníž. přenesená",J364,0)</f>
        <v>0</v>
      </c>
      <c r="BI364" s="230">
        <f>IF(N364="nulová",J364,0)</f>
        <v>0</v>
      </c>
      <c r="BJ364" s="132" t="s">
        <v>86</v>
      </c>
      <c r="BK364" s="230">
        <f>I364*H364</f>
        <v>0</v>
      </c>
    </row>
    <row r="365" spans="2:65" s="143" customFormat="1" ht="16.350000000000001" customHeight="1">
      <c r="B365" s="142"/>
      <c r="C365" s="254" t="s">
        <v>1</v>
      </c>
      <c r="D365" s="254" t="s">
        <v>137</v>
      </c>
      <c r="E365" s="94" t="s">
        <v>1</v>
      </c>
      <c r="F365" s="95" t="s">
        <v>1</v>
      </c>
      <c r="G365" s="96" t="s">
        <v>1</v>
      </c>
      <c r="H365" s="97"/>
      <c r="I365" s="98"/>
      <c r="J365" s="255">
        <f t="shared" si="10"/>
        <v>0</v>
      </c>
      <c r="K365" s="256"/>
      <c r="L365" s="142"/>
      <c r="M365" s="257" t="s">
        <v>1</v>
      </c>
      <c r="N365" s="258" t="s">
        <v>44</v>
      </c>
      <c r="O365" s="259"/>
      <c r="P365" s="259"/>
      <c r="Q365" s="259"/>
      <c r="R365" s="259"/>
      <c r="S365" s="259"/>
      <c r="T365" s="260"/>
      <c r="AT365" s="132" t="s">
        <v>204</v>
      </c>
      <c r="AU365" s="132" t="s">
        <v>86</v>
      </c>
      <c r="AY365" s="132" t="s">
        <v>204</v>
      </c>
      <c r="BE365" s="230">
        <f>IF(N365="základní",J365,0)</f>
        <v>0</v>
      </c>
      <c r="BF365" s="230">
        <f>IF(N365="snížená",J365,0)</f>
        <v>0</v>
      </c>
      <c r="BG365" s="230">
        <f>IF(N365="zákl. přenesená",J365,0)</f>
        <v>0</v>
      </c>
      <c r="BH365" s="230">
        <f>IF(N365="sníž. přenesená",J365,0)</f>
        <v>0</v>
      </c>
      <c r="BI365" s="230">
        <f>IF(N365="nulová",J365,0)</f>
        <v>0</v>
      </c>
      <c r="BJ365" s="132" t="s">
        <v>86</v>
      </c>
      <c r="BK365" s="230">
        <f>I365*H365</f>
        <v>0</v>
      </c>
    </row>
    <row r="366" spans="2:65" s="143" customFormat="1" ht="6.9" customHeight="1">
      <c r="B366" s="172"/>
      <c r="C366" s="173"/>
      <c r="D366" s="173"/>
      <c r="E366" s="173"/>
      <c r="F366" s="173"/>
      <c r="G366" s="173"/>
      <c r="H366" s="173"/>
      <c r="I366" s="173"/>
      <c r="J366" s="173"/>
      <c r="K366" s="173"/>
      <c r="L366" s="142"/>
    </row>
  </sheetData>
  <sheetProtection algorithmName="SHA-512" hashValue="zGdbiSXefF1SPHn0yMF0VBUnb0DQnOYnHdxOY+TaQPj59VhApl7mSDaD4PhmssXF3GqzK2+R+yjb68qRDvgIkA==" saltValue="ER3CkR3xHxkOhLl9wYXDJA==" spinCount="100000" sheet="1" formatCells="0" formatColumns="0" formatRows="0" insertColumns="0" insertRows="0" insertHyperlinks="0" deleteColumns="0" deleteRows="0" sort="0" autoFilter="0" pivotTables="0"/>
  <autoFilter ref="C130:K365" xr:uid="{00000000-0009-0000-0000-000004000000}"/>
  <mergeCells count="12">
    <mergeCell ref="E123:H123"/>
    <mergeCell ref="L2:V2"/>
    <mergeCell ref="E87:H87"/>
    <mergeCell ref="E89:H89"/>
    <mergeCell ref="E119:H119"/>
    <mergeCell ref="E121:H121"/>
    <mergeCell ref="E9:H9"/>
    <mergeCell ref="E11:H11"/>
    <mergeCell ref="E20:H20"/>
    <mergeCell ref="E29:H29"/>
    <mergeCell ref="E7:I7"/>
    <mergeCell ref="E85:I85"/>
  </mergeCells>
  <dataValidations count="2">
    <dataValidation type="list" allowBlank="1" showInputMessage="1" showErrorMessage="1" error="Povoleny jsou hodnoty K, M." sqref="D361:D366" xr:uid="{00000000-0002-0000-0400-000000000000}">
      <formula1>"K, M"</formula1>
    </dataValidation>
    <dataValidation type="list" allowBlank="1" showInputMessage="1" showErrorMessage="1" error="Povoleny jsou hodnoty základní, snížená, zákl. přenesená, sníž. přenesená, nulová." sqref="N361:N366" xr:uid="{00000000-0002-0000-0400-000001000000}">
      <formula1>"základní, snížená, zákl. přenesená, sníž. přenesená, nulová"</formula1>
    </dataValidation>
  </dataValidations>
  <pageMargins left="0.39370078740157483" right="0.39370078740157483" top="0.39370078740157483" bottom="0.39370078740157483" header="0" footer="0"/>
  <pageSetup paperSize="9" scale="77" fitToHeight="100" orientation="portrait"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6">
    <pageSetUpPr fitToPage="1"/>
  </sheetPr>
  <dimension ref="B2:BM170"/>
  <sheetViews>
    <sheetView showGridLines="0" topLeftCell="A119" workbookViewId="0">
      <selection activeCell="I145" sqref="I145"/>
    </sheetView>
  </sheetViews>
  <sheetFormatPr defaultRowHeight="10.199999999999999"/>
  <cols>
    <col min="1" max="1" width="8.28515625" customWidth="1"/>
    <col min="2" max="2" width="1.140625" customWidth="1"/>
    <col min="3" max="3" width="4.140625" customWidth="1"/>
    <col min="4" max="4" width="4.28515625" customWidth="1"/>
    <col min="5" max="5" width="17.140625" customWidth="1"/>
    <col min="6" max="6" width="50.85546875" customWidth="1"/>
    <col min="7" max="7" width="7.42578125" customWidth="1"/>
    <col min="8" max="8" width="14" customWidth="1"/>
    <col min="9" max="9" width="15.85546875" customWidth="1"/>
    <col min="10" max="11" width="22.28515625" customWidth="1"/>
    <col min="12" max="12" width="9.28515625" customWidth="1"/>
    <col min="13" max="13" width="10.85546875" hidden="1" customWidth="1"/>
    <col min="14" max="14" width="9.28515625" hidden="1"/>
    <col min="15" max="20" width="14.14062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2" spans="2:46" ht="36.9" customHeight="1">
      <c r="L2" s="117"/>
      <c r="M2" s="117"/>
      <c r="N2" s="117"/>
      <c r="O2" s="117"/>
      <c r="P2" s="117"/>
      <c r="Q2" s="117"/>
      <c r="R2" s="117"/>
      <c r="S2" s="117"/>
      <c r="T2" s="117"/>
      <c r="U2" s="117"/>
      <c r="V2" s="117"/>
      <c r="AT2" s="6" t="s">
        <v>101</v>
      </c>
    </row>
    <row r="3" spans="2:46" ht="6.9" customHeight="1">
      <c r="B3" s="7"/>
      <c r="C3" s="8"/>
      <c r="D3" s="8"/>
      <c r="E3" s="8"/>
      <c r="F3" s="8"/>
      <c r="G3" s="8"/>
      <c r="H3" s="8"/>
      <c r="I3" s="8"/>
      <c r="J3" s="8"/>
      <c r="K3" s="8"/>
      <c r="L3" s="9"/>
      <c r="AT3" s="6" t="s">
        <v>88</v>
      </c>
    </row>
    <row r="4" spans="2:46" ht="24.9" customHeight="1">
      <c r="B4" s="9"/>
      <c r="D4" s="10" t="s">
        <v>102</v>
      </c>
      <c r="L4" s="9"/>
      <c r="M4" s="40" t="s">
        <v>10</v>
      </c>
      <c r="AT4" s="6" t="s">
        <v>4</v>
      </c>
    </row>
    <row r="5" spans="2:46" ht="6.9" customHeight="1">
      <c r="B5" s="9"/>
      <c r="L5" s="9"/>
    </row>
    <row r="6" spans="2:46" ht="12" customHeight="1">
      <c r="B6" s="9"/>
      <c r="D6" s="14" t="s">
        <v>16</v>
      </c>
      <c r="L6" s="9"/>
    </row>
    <row r="7" spans="2:46" ht="26.25" customHeight="1">
      <c r="B7" s="9"/>
      <c r="E7" s="126" t="str">
        <f>'Rekapitulace stavby'!K6</f>
        <v>Modernizace tramvajové tratě Vídeňská, úsek Moravanské lány po smyčku Modřice</v>
      </c>
      <c r="F7" s="127"/>
      <c r="G7" s="127"/>
      <c r="H7" s="127"/>
      <c r="I7" s="128"/>
      <c r="L7" s="9"/>
    </row>
    <row r="8" spans="2:46" s="1" customFormat="1" ht="12" customHeight="1">
      <c r="B8" s="18"/>
      <c r="D8" s="14" t="s">
        <v>103</v>
      </c>
      <c r="L8" s="18"/>
    </row>
    <row r="9" spans="2:46" s="1" customFormat="1" ht="16.5" customHeight="1">
      <c r="B9" s="18"/>
      <c r="E9" s="116" t="s">
        <v>812</v>
      </c>
      <c r="F9" s="122"/>
      <c r="G9" s="122"/>
      <c r="H9" s="122"/>
      <c r="L9" s="18"/>
    </row>
    <row r="10" spans="2:46" s="1" customFormat="1">
      <c r="B10" s="18"/>
      <c r="L10" s="18"/>
    </row>
    <row r="11" spans="2:46" s="1" customFormat="1" ht="12" customHeight="1">
      <c r="B11" s="18"/>
      <c r="D11" s="14" t="s">
        <v>18</v>
      </c>
      <c r="F11" s="12" t="s">
        <v>1</v>
      </c>
      <c r="I11" s="14" t="s">
        <v>19</v>
      </c>
      <c r="J11" s="12" t="s">
        <v>1</v>
      </c>
      <c r="L11" s="18"/>
    </row>
    <row r="12" spans="2:46" s="1" customFormat="1" ht="12" customHeight="1">
      <c r="B12" s="18"/>
      <c r="D12" s="14" t="s">
        <v>20</v>
      </c>
      <c r="F12" s="12" t="s">
        <v>21</v>
      </c>
      <c r="I12" s="14" t="s">
        <v>22</v>
      </c>
      <c r="J12" s="28" t="str">
        <f>'Rekapitulace stavby'!AN8</f>
        <v>19. 10. 2023</v>
      </c>
      <c r="L12" s="18"/>
    </row>
    <row r="13" spans="2:46" s="1" customFormat="1" ht="10.95" customHeight="1">
      <c r="B13" s="18"/>
      <c r="L13" s="18"/>
    </row>
    <row r="14" spans="2:46" s="1" customFormat="1" ht="12" customHeight="1">
      <c r="B14" s="18"/>
      <c r="D14" s="14" t="s">
        <v>24</v>
      </c>
      <c r="I14" s="14" t="s">
        <v>25</v>
      </c>
      <c r="J14" s="12" t="s">
        <v>26</v>
      </c>
      <c r="L14" s="18"/>
    </row>
    <row r="15" spans="2:46" s="1" customFormat="1" ht="18" customHeight="1">
      <c r="B15" s="18"/>
      <c r="E15" s="12" t="s">
        <v>27</v>
      </c>
      <c r="I15" s="14" t="s">
        <v>28</v>
      </c>
      <c r="J15" s="12" t="s">
        <v>29</v>
      </c>
      <c r="L15" s="18"/>
    </row>
    <row r="16" spans="2:46" s="1" customFormat="1" ht="6.9" customHeight="1">
      <c r="B16" s="18"/>
      <c r="L16" s="18"/>
    </row>
    <row r="17" spans="2:12" s="1" customFormat="1" ht="12" customHeight="1">
      <c r="B17" s="18"/>
      <c r="D17" s="14" t="s">
        <v>30</v>
      </c>
      <c r="I17" s="14" t="s">
        <v>25</v>
      </c>
      <c r="J17" s="15" t="str">
        <f>'Rekapitulace stavby'!AN13</f>
        <v>Vyplň údaj</v>
      </c>
      <c r="L17" s="18"/>
    </row>
    <row r="18" spans="2:12" s="1" customFormat="1" ht="18" customHeight="1">
      <c r="B18" s="18"/>
      <c r="E18" s="125" t="str">
        <f>'Rekapitulace stavby'!E14</f>
        <v>Vyplň údaj</v>
      </c>
      <c r="F18" s="118"/>
      <c r="G18" s="118"/>
      <c r="H18" s="118"/>
      <c r="I18" s="14" t="s">
        <v>28</v>
      </c>
      <c r="J18" s="15" t="str">
        <f>'Rekapitulace stavby'!AN14</f>
        <v>Vyplň údaj</v>
      </c>
      <c r="L18" s="18"/>
    </row>
    <row r="19" spans="2:12" s="1" customFormat="1" ht="6.9" customHeight="1">
      <c r="B19" s="18"/>
      <c r="L19" s="18"/>
    </row>
    <row r="20" spans="2:12" s="1" customFormat="1" ht="12" customHeight="1">
      <c r="B20" s="18"/>
      <c r="D20" s="14" t="s">
        <v>32</v>
      </c>
      <c r="I20" s="14" t="s">
        <v>25</v>
      </c>
      <c r="J20" s="12">
        <v>26957914</v>
      </c>
      <c r="L20" s="18"/>
    </row>
    <row r="21" spans="2:12" s="1" customFormat="1" ht="18" customHeight="1">
      <c r="B21" s="18"/>
      <c r="E21" s="12" t="s">
        <v>947</v>
      </c>
      <c r="I21" s="14" t="s">
        <v>28</v>
      </c>
      <c r="J21" s="12" t="s">
        <v>946</v>
      </c>
      <c r="L21" s="18"/>
    </row>
    <row r="22" spans="2:12" s="1" customFormat="1" ht="6.9" customHeight="1">
      <c r="B22" s="18"/>
      <c r="L22" s="18"/>
    </row>
    <row r="23" spans="2:12" s="1" customFormat="1" ht="12" customHeight="1">
      <c r="B23" s="18"/>
      <c r="D23" s="14" t="s">
        <v>37</v>
      </c>
      <c r="I23" s="14" t="s">
        <v>25</v>
      </c>
      <c r="J23" s="12" t="s">
        <v>33</v>
      </c>
      <c r="L23" s="18"/>
    </row>
    <row r="24" spans="2:12" s="1" customFormat="1" ht="18" customHeight="1">
      <c r="B24" s="18"/>
      <c r="E24" s="12" t="s">
        <v>34</v>
      </c>
      <c r="I24" s="14" t="s">
        <v>28</v>
      </c>
      <c r="J24" s="12" t="s">
        <v>35</v>
      </c>
      <c r="L24" s="18"/>
    </row>
    <row r="25" spans="2:12" s="1" customFormat="1" ht="6.9" customHeight="1">
      <c r="B25" s="18"/>
      <c r="L25" s="18"/>
    </row>
    <row r="26" spans="2:12" s="1" customFormat="1" ht="12" customHeight="1">
      <c r="B26" s="18"/>
      <c r="D26" s="14" t="s">
        <v>38</v>
      </c>
      <c r="L26" s="18"/>
    </row>
    <row r="27" spans="2:12" s="2" customFormat="1" ht="16.5" customHeight="1">
      <c r="B27" s="41"/>
      <c r="E27" s="121" t="s">
        <v>1</v>
      </c>
      <c r="F27" s="121"/>
      <c r="G27" s="121"/>
      <c r="H27" s="121"/>
      <c r="L27" s="41"/>
    </row>
    <row r="28" spans="2:12" s="1" customFormat="1" ht="6.9" customHeight="1">
      <c r="B28" s="18"/>
      <c r="L28" s="18"/>
    </row>
    <row r="29" spans="2:12" s="1" customFormat="1" ht="6.9" customHeight="1">
      <c r="B29" s="18"/>
      <c r="D29" s="29"/>
      <c r="E29" s="29"/>
      <c r="F29" s="29"/>
      <c r="G29" s="29"/>
      <c r="H29" s="29"/>
      <c r="I29" s="29"/>
      <c r="J29" s="29"/>
      <c r="K29" s="29"/>
      <c r="L29" s="18"/>
    </row>
    <row r="30" spans="2:12" s="1" customFormat="1" ht="25.35" customHeight="1">
      <c r="B30" s="18"/>
      <c r="D30" s="42" t="s">
        <v>39</v>
      </c>
      <c r="J30" s="38">
        <f>ROUND(J119, 2)</f>
        <v>0</v>
      </c>
      <c r="L30" s="18"/>
    </row>
    <row r="31" spans="2:12" s="1" customFormat="1" ht="6.9" customHeight="1">
      <c r="B31" s="18"/>
      <c r="D31" s="29"/>
      <c r="E31" s="29"/>
      <c r="F31" s="29"/>
      <c r="G31" s="29"/>
      <c r="H31" s="29"/>
      <c r="I31" s="29"/>
      <c r="J31" s="29"/>
      <c r="K31" s="29"/>
      <c r="L31" s="18"/>
    </row>
    <row r="32" spans="2:12" s="1" customFormat="1" ht="14.4" customHeight="1">
      <c r="B32" s="18"/>
      <c r="F32" s="20" t="s">
        <v>41</v>
      </c>
      <c r="I32" s="20" t="s">
        <v>40</v>
      </c>
      <c r="J32" s="20" t="s">
        <v>42</v>
      </c>
      <c r="L32" s="18"/>
    </row>
    <row r="33" spans="2:12" s="1" customFormat="1" ht="14.4" customHeight="1">
      <c r="B33" s="18"/>
      <c r="D33" s="30" t="s">
        <v>43</v>
      </c>
      <c r="E33" s="14" t="s">
        <v>44</v>
      </c>
      <c r="F33" s="39">
        <f>ROUND((ROUND((SUM(BE119:BE163)),  2) + SUM(BE165:BE169)), 2)</f>
        <v>0</v>
      </c>
      <c r="I33" s="43">
        <v>0.21</v>
      </c>
      <c r="J33" s="39">
        <f>ROUND((ROUND(((SUM(BE119:BE163))*I33),  2) + (SUM(BE165:BE169)*I33)), 2)</f>
        <v>0</v>
      </c>
      <c r="L33" s="18"/>
    </row>
    <row r="34" spans="2:12" s="1" customFormat="1" ht="14.4" customHeight="1">
      <c r="B34" s="18"/>
      <c r="E34" s="14" t="s">
        <v>45</v>
      </c>
      <c r="F34" s="39">
        <f>ROUND((ROUND((SUM(BF119:BF163)),  2) + SUM(BF165:BF169)), 2)</f>
        <v>0</v>
      </c>
      <c r="I34" s="43">
        <v>0.15</v>
      </c>
      <c r="J34" s="39">
        <f>ROUND((ROUND(((SUM(BF119:BF163))*I34),  2) + (SUM(BF165:BF169)*I34)), 2)</f>
        <v>0</v>
      </c>
      <c r="L34" s="18"/>
    </row>
    <row r="35" spans="2:12" s="1" customFormat="1" ht="14.4" hidden="1" customHeight="1">
      <c r="B35" s="18"/>
      <c r="E35" s="14" t="s">
        <v>46</v>
      </c>
      <c r="F35" s="39">
        <f>ROUND((ROUND((SUM(BG119:BG163)),  2) + SUM(BG165:BG169)), 2)</f>
        <v>0</v>
      </c>
      <c r="I35" s="43">
        <v>0.21</v>
      </c>
      <c r="J35" s="39">
        <f>0</f>
        <v>0</v>
      </c>
      <c r="L35" s="18"/>
    </row>
    <row r="36" spans="2:12" s="1" customFormat="1" ht="14.4" hidden="1" customHeight="1">
      <c r="B36" s="18"/>
      <c r="E36" s="14" t="s">
        <v>47</v>
      </c>
      <c r="F36" s="39">
        <f>ROUND((ROUND((SUM(BH119:BH163)),  2) + SUM(BH165:BH169)), 2)</f>
        <v>0</v>
      </c>
      <c r="I36" s="43">
        <v>0.15</v>
      </c>
      <c r="J36" s="39">
        <f>0</f>
        <v>0</v>
      </c>
      <c r="L36" s="18"/>
    </row>
    <row r="37" spans="2:12" s="1" customFormat="1" ht="14.4" hidden="1" customHeight="1">
      <c r="B37" s="18"/>
      <c r="E37" s="14" t="s">
        <v>48</v>
      </c>
      <c r="F37" s="39">
        <f>ROUND((ROUND((SUM(BI119:BI163)),  2) + SUM(BI165:BI169)), 2)</f>
        <v>0</v>
      </c>
      <c r="I37" s="43">
        <v>0</v>
      </c>
      <c r="J37" s="39">
        <f>0</f>
        <v>0</v>
      </c>
      <c r="L37" s="18"/>
    </row>
    <row r="38" spans="2:12" s="1" customFormat="1" ht="6.9" customHeight="1">
      <c r="B38" s="18"/>
      <c r="L38" s="18"/>
    </row>
    <row r="39" spans="2:12" s="1" customFormat="1" ht="25.35" customHeight="1">
      <c r="B39" s="18"/>
      <c r="C39" s="44"/>
      <c r="D39" s="45" t="s">
        <v>49</v>
      </c>
      <c r="E39" s="32"/>
      <c r="F39" s="32"/>
      <c r="G39" s="46" t="s">
        <v>50</v>
      </c>
      <c r="H39" s="47" t="s">
        <v>51</v>
      </c>
      <c r="I39" s="32"/>
      <c r="J39" s="48">
        <f>SUM(J30:J37)</f>
        <v>0</v>
      </c>
      <c r="K39" s="49"/>
      <c r="L39" s="18"/>
    </row>
    <row r="40" spans="2:12" s="1" customFormat="1" ht="14.4" customHeight="1">
      <c r="B40" s="18"/>
      <c r="L40" s="18"/>
    </row>
    <row r="41" spans="2:12" ht="14.4" customHeight="1">
      <c r="B41" s="9"/>
      <c r="L41" s="9"/>
    </row>
    <row r="42" spans="2:12" ht="14.4" customHeight="1">
      <c r="B42" s="9"/>
      <c r="L42" s="9"/>
    </row>
    <row r="43" spans="2:12" ht="14.4" customHeight="1">
      <c r="B43" s="9"/>
      <c r="L43" s="9"/>
    </row>
    <row r="44" spans="2:12" ht="14.4" customHeight="1">
      <c r="B44" s="9"/>
      <c r="L44" s="9"/>
    </row>
    <row r="45" spans="2:12" ht="14.4" customHeight="1">
      <c r="B45" s="9"/>
      <c r="L45" s="9"/>
    </row>
    <row r="46" spans="2:12" ht="14.4" customHeight="1">
      <c r="B46" s="9"/>
      <c r="L46" s="9"/>
    </row>
    <row r="47" spans="2:12" ht="14.4" customHeight="1">
      <c r="B47" s="9"/>
      <c r="L47" s="9"/>
    </row>
    <row r="48" spans="2:12" ht="14.4" customHeight="1">
      <c r="B48" s="9"/>
      <c r="L48" s="9"/>
    </row>
    <row r="49" spans="2:12" ht="14.4" customHeight="1">
      <c r="B49" s="9"/>
      <c r="L49" s="9"/>
    </row>
    <row r="50" spans="2:12" s="1" customFormat="1" ht="14.4" customHeight="1">
      <c r="B50" s="18"/>
      <c r="D50" s="21" t="s">
        <v>52</v>
      </c>
      <c r="E50" s="22"/>
      <c r="F50" s="22"/>
      <c r="G50" s="21" t="s">
        <v>53</v>
      </c>
      <c r="H50" s="22"/>
      <c r="I50" s="22"/>
      <c r="J50" s="22"/>
      <c r="K50" s="22"/>
      <c r="L50" s="18"/>
    </row>
    <row r="51" spans="2:12">
      <c r="B51" s="9"/>
      <c r="L51" s="9"/>
    </row>
    <row r="52" spans="2:12">
      <c r="B52" s="9"/>
      <c r="L52" s="9"/>
    </row>
    <row r="53" spans="2:12">
      <c r="B53" s="9"/>
      <c r="L53" s="9"/>
    </row>
    <row r="54" spans="2:12">
      <c r="B54" s="9"/>
      <c r="L54" s="9"/>
    </row>
    <row r="55" spans="2:12">
      <c r="B55" s="9"/>
      <c r="L55" s="9"/>
    </row>
    <row r="56" spans="2:12">
      <c r="B56" s="9"/>
      <c r="L56" s="9"/>
    </row>
    <row r="57" spans="2:12">
      <c r="B57" s="9"/>
      <c r="L57" s="9"/>
    </row>
    <row r="58" spans="2:12">
      <c r="B58" s="9"/>
      <c r="L58" s="9"/>
    </row>
    <row r="59" spans="2:12">
      <c r="B59" s="9"/>
      <c r="L59" s="9"/>
    </row>
    <row r="60" spans="2:12">
      <c r="B60" s="9"/>
      <c r="L60" s="9"/>
    </row>
    <row r="61" spans="2:12" s="1" customFormat="1" ht="13.2">
      <c r="B61" s="18"/>
      <c r="D61" s="23" t="s">
        <v>54</v>
      </c>
      <c r="E61" s="19"/>
      <c r="F61" s="50" t="s">
        <v>55</v>
      </c>
      <c r="G61" s="23" t="s">
        <v>54</v>
      </c>
      <c r="H61" s="19"/>
      <c r="I61" s="19"/>
      <c r="J61" s="51" t="s">
        <v>55</v>
      </c>
      <c r="K61" s="19"/>
      <c r="L61" s="18"/>
    </row>
    <row r="62" spans="2:12">
      <c r="B62" s="9"/>
      <c r="L62" s="9"/>
    </row>
    <row r="63" spans="2:12">
      <c r="B63" s="9"/>
      <c r="L63" s="9"/>
    </row>
    <row r="64" spans="2:12">
      <c r="B64" s="9"/>
      <c r="L64" s="9"/>
    </row>
    <row r="65" spans="2:12" s="1" customFormat="1" ht="13.2">
      <c r="B65" s="18"/>
      <c r="D65" s="21" t="s">
        <v>56</v>
      </c>
      <c r="E65" s="22"/>
      <c r="F65" s="22"/>
      <c r="G65" s="21" t="s">
        <v>57</v>
      </c>
      <c r="H65" s="22"/>
      <c r="I65" s="22"/>
      <c r="J65" s="22"/>
      <c r="K65" s="22"/>
      <c r="L65" s="18"/>
    </row>
    <row r="66" spans="2:12">
      <c r="B66" s="9"/>
      <c r="L66" s="9"/>
    </row>
    <row r="67" spans="2:12">
      <c r="B67" s="9"/>
      <c r="L67" s="9"/>
    </row>
    <row r="68" spans="2:12">
      <c r="B68" s="9"/>
      <c r="L68" s="9"/>
    </row>
    <row r="69" spans="2:12">
      <c r="B69" s="9"/>
      <c r="L69" s="9"/>
    </row>
    <row r="70" spans="2:12">
      <c r="B70" s="9"/>
      <c r="L70" s="9"/>
    </row>
    <row r="71" spans="2:12">
      <c r="B71" s="9"/>
      <c r="L71" s="9"/>
    </row>
    <row r="72" spans="2:12">
      <c r="B72" s="9"/>
      <c r="L72" s="9"/>
    </row>
    <row r="73" spans="2:12">
      <c r="B73" s="9"/>
      <c r="L73" s="9"/>
    </row>
    <row r="74" spans="2:12">
      <c r="B74" s="9"/>
      <c r="L74" s="9"/>
    </row>
    <row r="75" spans="2:12">
      <c r="B75" s="9"/>
      <c r="L75" s="9"/>
    </row>
    <row r="76" spans="2:12" s="1" customFormat="1" ht="13.2">
      <c r="B76" s="18"/>
      <c r="D76" s="23" t="s">
        <v>54</v>
      </c>
      <c r="E76" s="19"/>
      <c r="F76" s="50" t="s">
        <v>55</v>
      </c>
      <c r="G76" s="23" t="s">
        <v>54</v>
      </c>
      <c r="H76" s="19"/>
      <c r="I76" s="19"/>
      <c r="J76" s="51" t="s">
        <v>55</v>
      </c>
      <c r="K76" s="19"/>
      <c r="L76" s="18"/>
    </row>
    <row r="77" spans="2:12" s="1" customFormat="1" ht="14.4" customHeight="1">
      <c r="B77" s="24"/>
      <c r="C77" s="25"/>
      <c r="D77" s="25"/>
      <c r="E77" s="25"/>
      <c r="F77" s="25"/>
      <c r="G77" s="25"/>
      <c r="H77" s="25"/>
      <c r="I77" s="25"/>
      <c r="J77" s="25"/>
      <c r="K77" s="25"/>
      <c r="L77" s="18"/>
    </row>
    <row r="81" spans="2:47" s="1" customFormat="1" ht="6.9" customHeight="1">
      <c r="B81" s="26"/>
      <c r="C81" s="27"/>
      <c r="D81" s="27"/>
      <c r="E81" s="27"/>
      <c r="F81" s="27"/>
      <c r="G81" s="27"/>
      <c r="H81" s="27"/>
      <c r="I81" s="27"/>
      <c r="J81" s="27"/>
      <c r="K81" s="27"/>
      <c r="L81" s="18"/>
    </row>
    <row r="82" spans="2:47" s="1" customFormat="1" ht="24.9" customHeight="1">
      <c r="B82" s="18"/>
      <c r="C82" s="10" t="s">
        <v>107</v>
      </c>
      <c r="L82" s="18"/>
    </row>
    <row r="83" spans="2:47" s="1" customFormat="1" ht="6.9" customHeight="1">
      <c r="B83" s="18"/>
      <c r="L83" s="18"/>
    </row>
    <row r="84" spans="2:47" s="1" customFormat="1" ht="12" customHeight="1">
      <c r="B84" s="18"/>
      <c r="C84" s="14" t="s">
        <v>16</v>
      </c>
      <c r="L84" s="18"/>
    </row>
    <row r="85" spans="2:47" s="1" customFormat="1" ht="26.25" customHeight="1">
      <c r="B85" s="18"/>
      <c r="E85" s="126" t="s">
        <v>945</v>
      </c>
      <c r="F85" s="127"/>
      <c r="G85" s="127"/>
      <c r="H85" s="127"/>
      <c r="I85" s="129"/>
      <c r="L85" s="18"/>
    </row>
    <row r="86" spans="2:47" s="1" customFormat="1" ht="12" customHeight="1">
      <c r="B86" s="18"/>
      <c r="C86" s="14" t="s">
        <v>103</v>
      </c>
      <c r="L86" s="18"/>
    </row>
    <row r="87" spans="2:47" s="1" customFormat="1" ht="16.5" customHeight="1">
      <c r="B87" s="18"/>
      <c r="E87" s="116" t="str">
        <f>E9</f>
        <v>VRN - Vedlejší rozpočtové náklady</v>
      </c>
      <c r="F87" s="122"/>
      <c r="G87" s="122"/>
      <c r="H87" s="122"/>
      <c r="L87" s="18"/>
    </row>
    <row r="88" spans="2:47" s="1" customFormat="1" ht="6.9" customHeight="1">
      <c r="B88" s="18"/>
      <c r="L88" s="18"/>
    </row>
    <row r="89" spans="2:47" s="1" customFormat="1" ht="12" customHeight="1">
      <c r="B89" s="18"/>
      <c r="C89" s="14" t="s">
        <v>20</v>
      </c>
      <c r="F89" s="12" t="str">
        <f>F12</f>
        <v>ulice Vídeňská, Brno</v>
      </c>
      <c r="I89" s="14" t="s">
        <v>22</v>
      </c>
      <c r="J89" s="28" t="str">
        <f>IF(J12="","",J12)</f>
        <v>19. 10. 2023</v>
      </c>
      <c r="L89" s="18"/>
    </row>
    <row r="90" spans="2:47" s="1" customFormat="1" ht="6.9" customHeight="1">
      <c r="B90" s="18"/>
      <c r="L90" s="18"/>
    </row>
    <row r="91" spans="2:47" s="1" customFormat="1" ht="25.65" customHeight="1">
      <c r="B91" s="18"/>
      <c r="C91" s="14" t="s">
        <v>24</v>
      </c>
      <c r="F91" s="12" t="str">
        <f>E15</f>
        <v>Dopravní podnik města Brna, a. s.</v>
      </c>
      <c r="I91" s="14" t="s">
        <v>32</v>
      </c>
      <c r="J91" s="17" t="str">
        <f>E21</f>
        <v>PRODOZ road s.r.o., Brno</v>
      </c>
      <c r="L91" s="18"/>
    </row>
    <row r="92" spans="2:47" s="1" customFormat="1" ht="25.65" customHeight="1">
      <c r="B92" s="18"/>
      <c r="C92" s="14" t="s">
        <v>30</v>
      </c>
      <c r="F92" s="12" t="str">
        <f>IF(E18="","",E18)</f>
        <v>Vyplň údaj</v>
      </c>
      <c r="I92" s="14" t="s">
        <v>37</v>
      </c>
      <c r="J92" s="17" t="str">
        <f>E24</f>
        <v>Vysoké učení technické v Brně</v>
      </c>
      <c r="L92" s="18"/>
    </row>
    <row r="93" spans="2:47" s="1" customFormat="1" ht="10.35" customHeight="1">
      <c r="B93" s="18"/>
      <c r="L93" s="18"/>
    </row>
    <row r="94" spans="2:47" s="1" customFormat="1" ht="29.25" customHeight="1">
      <c r="B94" s="18"/>
      <c r="C94" s="52" t="s">
        <v>108</v>
      </c>
      <c r="D94" s="44"/>
      <c r="E94" s="44"/>
      <c r="F94" s="44"/>
      <c r="G94" s="44"/>
      <c r="H94" s="44"/>
      <c r="I94" s="44"/>
      <c r="J94" s="53" t="s">
        <v>109</v>
      </c>
      <c r="K94" s="44"/>
      <c r="L94" s="18"/>
    </row>
    <row r="95" spans="2:47" s="1" customFormat="1" ht="10.35" customHeight="1">
      <c r="B95" s="18"/>
      <c r="L95" s="18"/>
    </row>
    <row r="96" spans="2:47" s="1" customFormat="1" ht="22.95" customHeight="1">
      <c r="B96" s="18"/>
      <c r="C96" s="54" t="s">
        <v>110</v>
      </c>
      <c r="J96" s="38">
        <f>J119</f>
        <v>0</v>
      </c>
      <c r="L96" s="18"/>
      <c r="AU96" s="6" t="s">
        <v>111</v>
      </c>
    </row>
    <row r="97" spans="2:12" s="3" customFormat="1" ht="24.9" customHeight="1">
      <c r="B97" s="55"/>
      <c r="D97" s="56" t="s">
        <v>813</v>
      </c>
      <c r="E97" s="57"/>
      <c r="F97" s="57"/>
      <c r="G97" s="57"/>
      <c r="H97" s="57"/>
      <c r="I97" s="57"/>
      <c r="J97" s="58">
        <f>J120</f>
        <v>0</v>
      </c>
      <c r="L97" s="55"/>
    </row>
    <row r="98" spans="2:12" s="3" customFormat="1" ht="24.9" customHeight="1">
      <c r="B98" s="55"/>
      <c r="D98" s="56" t="s">
        <v>814</v>
      </c>
      <c r="E98" s="57"/>
      <c r="F98" s="57"/>
      <c r="G98" s="57"/>
      <c r="H98" s="57"/>
      <c r="I98" s="57"/>
      <c r="J98" s="58">
        <f>J137</f>
        <v>0</v>
      </c>
      <c r="L98" s="55"/>
    </row>
    <row r="99" spans="2:12" s="3" customFormat="1" ht="21.75" customHeight="1">
      <c r="B99" s="55"/>
      <c r="D99" s="59" t="s">
        <v>119</v>
      </c>
      <c r="J99" s="60">
        <f>J164</f>
        <v>0</v>
      </c>
      <c r="L99" s="55"/>
    </row>
    <row r="100" spans="2:12" s="1" customFormat="1" ht="21.75" customHeight="1">
      <c r="B100" s="18"/>
      <c r="L100" s="18"/>
    </row>
    <row r="101" spans="2:12" s="1" customFormat="1" ht="6.9" customHeight="1">
      <c r="B101" s="24"/>
      <c r="C101" s="25"/>
      <c r="D101" s="25"/>
      <c r="E101" s="25"/>
      <c r="F101" s="25"/>
      <c r="G101" s="25"/>
      <c r="H101" s="25"/>
      <c r="I101" s="25"/>
      <c r="J101" s="25"/>
      <c r="K101" s="25"/>
      <c r="L101" s="18"/>
    </row>
    <row r="105" spans="2:12" s="1" customFormat="1" ht="6.9" customHeight="1">
      <c r="B105" s="26"/>
      <c r="C105" s="27"/>
      <c r="D105" s="27"/>
      <c r="E105" s="27"/>
      <c r="F105" s="27"/>
      <c r="G105" s="27"/>
      <c r="H105" s="27"/>
      <c r="I105" s="27"/>
      <c r="J105" s="27"/>
      <c r="K105" s="27"/>
      <c r="L105" s="18"/>
    </row>
    <row r="106" spans="2:12" s="1" customFormat="1" ht="24.9" customHeight="1">
      <c r="B106" s="18"/>
      <c r="C106" s="10" t="s">
        <v>120</v>
      </c>
      <c r="L106" s="18"/>
    </row>
    <row r="107" spans="2:12" s="1" customFormat="1" ht="6.9" customHeight="1">
      <c r="B107" s="18"/>
      <c r="L107" s="18"/>
    </row>
    <row r="108" spans="2:12" s="1" customFormat="1" ht="12" customHeight="1">
      <c r="B108" s="18"/>
      <c r="C108" s="14" t="s">
        <v>16</v>
      </c>
      <c r="L108" s="18"/>
    </row>
    <row r="109" spans="2:12" s="1" customFormat="1" ht="26.25" customHeight="1">
      <c r="B109" s="18"/>
      <c r="E109" s="123" t="str">
        <f>E7</f>
        <v>Modernizace tramvajové tratě Vídeňská, úsek Moravanské lány po smyčku Modřice</v>
      </c>
      <c r="F109" s="124"/>
      <c r="G109" s="124"/>
      <c r="H109" s="124"/>
      <c r="L109" s="18"/>
    </row>
    <row r="110" spans="2:12" s="1" customFormat="1" ht="12" customHeight="1">
      <c r="B110" s="18"/>
      <c r="C110" s="14" t="s">
        <v>103</v>
      </c>
      <c r="L110" s="18"/>
    </row>
    <row r="111" spans="2:12" s="1" customFormat="1" ht="16.5" customHeight="1">
      <c r="B111" s="18"/>
      <c r="E111" s="116" t="str">
        <f>E9</f>
        <v>VRN - Vedlejší rozpočtové náklady</v>
      </c>
      <c r="F111" s="122"/>
      <c r="G111" s="122"/>
      <c r="H111" s="122"/>
      <c r="L111" s="18"/>
    </row>
    <row r="112" spans="2:12" s="1" customFormat="1" ht="6.9" customHeight="1">
      <c r="B112" s="18"/>
      <c r="L112" s="18"/>
    </row>
    <row r="113" spans="2:65" s="1" customFormat="1" ht="12" customHeight="1">
      <c r="B113" s="18"/>
      <c r="C113" s="14" t="s">
        <v>20</v>
      </c>
      <c r="F113" s="12" t="str">
        <f>F12</f>
        <v>ulice Vídeňská, Brno</v>
      </c>
      <c r="I113" s="14" t="s">
        <v>22</v>
      </c>
      <c r="J113" s="28" t="str">
        <f>IF(J12="","",J12)</f>
        <v>19. 10. 2023</v>
      </c>
      <c r="L113" s="18"/>
    </row>
    <row r="114" spans="2:65" s="1" customFormat="1" ht="6.9" customHeight="1">
      <c r="B114" s="18"/>
      <c r="L114" s="18"/>
    </row>
    <row r="115" spans="2:65" s="1" customFormat="1" ht="25.65" customHeight="1">
      <c r="B115" s="18"/>
      <c r="C115" s="14" t="s">
        <v>24</v>
      </c>
      <c r="F115" s="12" t="str">
        <f>E15</f>
        <v>Dopravní podnik města Brna, a. s.</v>
      </c>
      <c r="I115" s="14" t="s">
        <v>32</v>
      </c>
      <c r="J115" s="17" t="str">
        <f>E21</f>
        <v>PRODOZ road s.r.o., Brno</v>
      </c>
      <c r="L115" s="18"/>
    </row>
    <row r="116" spans="2:65" s="1" customFormat="1" ht="25.65" customHeight="1">
      <c r="B116" s="18"/>
      <c r="C116" s="14" t="s">
        <v>30</v>
      </c>
      <c r="F116" s="12" t="str">
        <f>IF(E18="","",E18)</f>
        <v>Vyplň údaj</v>
      </c>
      <c r="I116" s="14" t="s">
        <v>37</v>
      </c>
      <c r="J116" s="17" t="str">
        <f>E24</f>
        <v>Vysoké učení technické v Brně</v>
      </c>
      <c r="L116" s="18"/>
    </row>
    <row r="117" spans="2:65" s="1" customFormat="1" ht="10.35" customHeight="1">
      <c r="B117" s="18"/>
      <c r="L117" s="18"/>
    </row>
    <row r="118" spans="2:65" s="4" customFormat="1" ht="29.25" customHeight="1">
      <c r="B118" s="61"/>
      <c r="C118" s="62" t="s">
        <v>121</v>
      </c>
      <c r="D118" s="63" t="s">
        <v>64</v>
      </c>
      <c r="E118" s="63" t="s">
        <v>60</v>
      </c>
      <c r="F118" s="63" t="s">
        <v>61</v>
      </c>
      <c r="G118" s="63" t="s">
        <v>122</v>
      </c>
      <c r="H118" s="63" t="s">
        <v>123</v>
      </c>
      <c r="I118" s="63" t="s">
        <v>124</v>
      </c>
      <c r="J118" s="63" t="s">
        <v>109</v>
      </c>
      <c r="K118" s="64" t="s">
        <v>125</v>
      </c>
      <c r="L118" s="61"/>
      <c r="M118" s="33" t="s">
        <v>1</v>
      </c>
      <c r="N118" s="34" t="s">
        <v>43</v>
      </c>
      <c r="O118" s="34" t="s">
        <v>126</v>
      </c>
      <c r="P118" s="34" t="s">
        <v>127</v>
      </c>
      <c r="Q118" s="34" t="s">
        <v>128</v>
      </c>
      <c r="R118" s="34" t="s">
        <v>129</v>
      </c>
      <c r="S118" s="34" t="s">
        <v>130</v>
      </c>
      <c r="T118" s="35" t="s">
        <v>131</v>
      </c>
    </row>
    <row r="119" spans="2:65" s="1" customFormat="1" ht="22.95" customHeight="1">
      <c r="B119" s="18"/>
      <c r="C119" s="37" t="s">
        <v>132</v>
      </c>
      <c r="J119" s="65">
        <f>BK119</f>
        <v>0</v>
      </c>
      <c r="L119" s="18"/>
      <c r="M119" s="36"/>
      <c r="N119" s="29"/>
      <c r="O119" s="29"/>
      <c r="P119" s="66">
        <f>P120+P137+P164</f>
        <v>0</v>
      </c>
      <c r="Q119" s="29"/>
      <c r="R119" s="66">
        <f>R120+R137+R164</f>
        <v>0</v>
      </c>
      <c r="S119" s="29"/>
      <c r="T119" s="67">
        <f>T120+T137+T164</f>
        <v>0</v>
      </c>
      <c r="AT119" s="6" t="s">
        <v>78</v>
      </c>
      <c r="AU119" s="6" t="s">
        <v>111</v>
      </c>
      <c r="BK119" s="68">
        <f>BK120+BK137+BK164</f>
        <v>0</v>
      </c>
    </row>
    <row r="120" spans="2:65" s="5" customFormat="1" ht="25.95" customHeight="1">
      <c r="B120" s="69"/>
      <c r="D120" s="70" t="s">
        <v>78</v>
      </c>
      <c r="E120" s="71" t="s">
        <v>806</v>
      </c>
      <c r="F120" s="71" t="s">
        <v>815</v>
      </c>
      <c r="I120" s="72"/>
      <c r="J120" s="60">
        <f>BK120</f>
        <v>0</v>
      </c>
      <c r="L120" s="69"/>
      <c r="M120" s="73"/>
      <c r="P120" s="74">
        <f>SUM(P121:P136)</f>
        <v>0</v>
      </c>
      <c r="R120" s="74">
        <f>SUM(R121:R136)</f>
        <v>0</v>
      </c>
      <c r="T120" s="75">
        <f>SUM(T121:T136)</f>
        <v>0</v>
      </c>
      <c r="AR120" s="70" t="s">
        <v>142</v>
      </c>
      <c r="AT120" s="76" t="s">
        <v>78</v>
      </c>
      <c r="AU120" s="76" t="s">
        <v>79</v>
      </c>
      <c r="AY120" s="70" t="s">
        <v>135</v>
      </c>
      <c r="BK120" s="77">
        <f>SUM(BK121:BK136)</f>
        <v>0</v>
      </c>
    </row>
    <row r="121" spans="2:65" s="1" customFormat="1" ht="16.5" customHeight="1">
      <c r="B121" s="18"/>
      <c r="C121" s="78" t="s">
        <v>86</v>
      </c>
      <c r="D121" s="78" t="s">
        <v>137</v>
      </c>
      <c r="E121" s="79" t="s">
        <v>816</v>
      </c>
      <c r="F121" s="80" t="s">
        <v>817</v>
      </c>
      <c r="G121" s="81" t="s">
        <v>378</v>
      </c>
      <c r="H121" s="82">
        <v>1</v>
      </c>
      <c r="I121" s="83"/>
      <c r="J121" s="84">
        <f>ROUND(I121*H121,2)</f>
        <v>0</v>
      </c>
      <c r="K121" s="80" t="s">
        <v>1</v>
      </c>
      <c r="L121" s="18"/>
      <c r="M121" s="85" t="s">
        <v>1</v>
      </c>
      <c r="N121" s="86" t="s">
        <v>44</v>
      </c>
      <c r="P121" s="87">
        <f>O121*H121</f>
        <v>0</v>
      </c>
      <c r="Q121" s="87">
        <v>0</v>
      </c>
      <c r="R121" s="87">
        <f>Q121*H121</f>
        <v>0</v>
      </c>
      <c r="S121" s="87">
        <v>0</v>
      </c>
      <c r="T121" s="88">
        <f>S121*H121</f>
        <v>0</v>
      </c>
      <c r="AR121" s="89" t="s">
        <v>818</v>
      </c>
      <c r="AT121" s="89" t="s">
        <v>137</v>
      </c>
      <c r="AU121" s="89" t="s">
        <v>86</v>
      </c>
      <c r="AY121" s="6" t="s">
        <v>135</v>
      </c>
      <c r="BE121" s="90">
        <f>IF(N121="základní",J121,0)</f>
        <v>0</v>
      </c>
      <c r="BF121" s="90">
        <f>IF(N121="snížená",J121,0)</f>
        <v>0</v>
      </c>
      <c r="BG121" s="90">
        <f>IF(N121="zákl. přenesená",J121,0)</f>
        <v>0</v>
      </c>
      <c r="BH121" s="90">
        <f>IF(N121="sníž. přenesená",J121,0)</f>
        <v>0</v>
      </c>
      <c r="BI121" s="90">
        <f>IF(N121="nulová",J121,0)</f>
        <v>0</v>
      </c>
      <c r="BJ121" s="6" t="s">
        <v>86</v>
      </c>
      <c r="BK121" s="90">
        <f>ROUND(I121*H121,2)</f>
        <v>0</v>
      </c>
      <c r="BL121" s="6" t="s">
        <v>818</v>
      </c>
      <c r="BM121" s="89" t="s">
        <v>819</v>
      </c>
    </row>
    <row r="122" spans="2:65" s="1" customFormat="1" ht="86.4">
      <c r="B122" s="18"/>
      <c r="D122" s="91" t="s">
        <v>820</v>
      </c>
      <c r="F122" s="106" t="s">
        <v>821</v>
      </c>
      <c r="I122" s="107"/>
      <c r="L122" s="18"/>
      <c r="M122" s="92"/>
      <c r="T122" s="31"/>
      <c r="AT122" s="6" t="s">
        <v>820</v>
      </c>
      <c r="AU122" s="6" t="s">
        <v>86</v>
      </c>
    </row>
    <row r="123" spans="2:65" s="1" customFormat="1" ht="24.15" customHeight="1">
      <c r="B123" s="18"/>
      <c r="C123" s="78" t="s">
        <v>88</v>
      </c>
      <c r="D123" s="78" t="s">
        <v>137</v>
      </c>
      <c r="E123" s="79" t="s">
        <v>822</v>
      </c>
      <c r="F123" s="80" t="s">
        <v>823</v>
      </c>
      <c r="G123" s="81" t="s">
        <v>378</v>
      </c>
      <c r="H123" s="82">
        <v>1</v>
      </c>
      <c r="I123" s="83"/>
      <c r="J123" s="84">
        <f>ROUND(I123*H123,2)</f>
        <v>0</v>
      </c>
      <c r="K123" s="80" t="s">
        <v>1</v>
      </c>
      <c r="L123" s="18"/>
      <c r="M123" s="85" t="s">
        <v>1</v>
      </c>
      <c r="N123" s="86" t="s">
        <v>44</v>
      </c>
      <c r="P123" s="87">
        <f>O123*H123</f>
        <v>0</v>
      </c>
      <c r="Q123" s="87">
        <v>0</v>
      </c>
      <c r="R123" s="87">
        <f>Q123*H123</f>
        <v>0</v>
      </c>
      <c r="S123" s="87">
        <v>0</v>
      </c>
      <c r="T123" s="88">
        <f>S123*H123</f>
        <v>0</v>
      </c>
      <c r="AR123" s="89" t="s">
        <v>818</v>
      </c>
      <c r="AT123" s="89" t="s">
        <v>137</v>
      </c>
      <c r="AU123" s="89" t="s">
        <v>86</v>
      </c>
      <c r="AY123" s="6" t="s">
        <v>135</v>
      </c>
      <c r="BE123" s="90">
        <f>IF(N123="základní",J123,0)</f>
        <v>0</v>
      </c>
      <c r="BF123" s="90">
        <f>IF(N123="snížená",J123,0)</f>
        <v>0</v>
      </c>
      <c r="BG123" s="90">
        <f>IF(N123="zákl. přenesená",J123,0)</f>
        <v>0</v>
      </c>
      <c r="BH123" s="90">
        <f>IF(N123="sníž. přenesená",J123,0)</f>
        <v>0</v>
      </c>
      <c r="BI123" s="90">
        <f>IF(N123="nulová",J123,0)</f>
        <v>0</v>
      </c>
      <c r="BJ123" s="6" t="s">
        <v>86</v>
      </c>
      <c r="BK123" s="90">
        <f>ROUND(I123*H123,2)</f>
        <v>0</v>
      </c>
      <c r="BL123" s="6" t="s">
        <v>818</v>
      </c>
      <c r="BM123" s="89" t="s">
        <v>824</v>
      </c>
    </row>
    <row r="124" spans="2:65" s="1" customFormat="1" ht="48">
      <c r="B124" s="18"/>
      <c r="D124" s="91" t="s">
        <v>820</v>
      </c>
      <c r="F124" s="106" t="s">
        <v>825</v>
      </c>
      <c r="I124" s="107"/>
      <c r="L124" s="18"/>
      <c r="M124" s="92"/>
      <c r="T124" s="31"/>
      <c r="AT124" s="6" t="s">
        <v>820</v>
      </c>
      <c r="AU124" s="6" t="s">
        <v>86</v>
      </c>
    </row>
    <row r="125" spans="2:65" s="1" customFormat="1" ht="16.5" customHeight="1">
      <c r="B125" s="18"/>
      <c r="C125" s="78" t="s">
        <v>154</v>
      </c>
      <c r="D125" s="78" t="s">
        <v>137</v>
      </c>
      <c r="E125" s="79" t="s">
        <v>826</v>
      </c>
      <c r="F125" s="80" t="s">
        <v>827</v>
      </c>
      <c r="G125" s="81" t="s">
        <v>378</v>
      </c>
      <c r="H125" s="82">
        <v>1</v>
      </c>
      <c r="I125" s="83"/>
      <c r="J125" s="84">
        <f>ROUND(I125*H125,2)</f>
        <v>0</v>
      </c>
      <c r="K125" s="80" t="s">
        <v>1</v>
      </c>
      <c r="L125" s="18"/>
      <c r="M125" s="85" t="s">
        <v>1</v>
      </c>
      <c r="N125" s="86" t="s">
        <v>44</v>
      </c>
      <c r="P125" s="87">
        <f>O125*H125</f>
        <v>0</v>
      </c>
      <c r="Q125" s="87">
        <v>0</v>
      </c>
      <c r="R125" s="87">
        <f>Q125*H125</f>
        <v>0</v>
      </c>
      <c r="S125" s="87">
        <v>0</v>
      </c>
      <c r="T125" s="88">
        <f>S125*H125</f>
        <v>0</v>
      </c>
      <c r="AR125" s="89" t="s">
        <v>818</v>
      </c>
      <c r="AT125" s="89" t="s">
        <v>137</v>
      </c>
      <c r="AU125" s="89" t="s">
        <v>86</v>
      </c>
      <c r="AY125" s="6" t="s">
        <v>135</v>
      </c>
      <c r="BE125" s="90">
        <f>IF(N125="základní",J125,0)</f>
        <v>0</v>
      </c>
      <c r="BF125" s="90">
        <f>IF(N125="snížená",J125,0)</f>
        <v>0</v>
      </c>
      <c r="BG125" s="90">
        <f>IF(N125="zákl. přenesená",J125,0)</f>
        <v>0</v>
      </c>
      <c r="BH125" s="90">
        <f>IF(N125="sníž. přenesená",J125,0)</f>
        <v>0</v>
      </c>
      <c r="BI125" s="90">
        <f>IF(N125="nulová",J125,0)</f>
        <v>0</v>
      </c>
      <c r="BJ125" s="6" t="s">
        <v>86</v>
      </c>
      <c r="BK125" s="90">
        <f>ROUND(I125*H125,2)</f>
        <v>0</v>
      </c>
      <c r="BL125" s="6" t="s">
        <v>818</v>
      </c>
      <c r="BM125" s="89" t="s">
        <v>828</v>
      </c>
    </row>
    <row r="126" spans="2:65" s="1" customFormat="1" ht="28.8">
      <c r="B126" s="18"/>
      <c r="D126" s="91" t="s">
        <v>820</v>
      </c>
      <c r="F126" s="106" t="s">
        <v>829</v>
      </c>
      <c r="I126" s="107"/>
      <c r="L126" s="18"/>
      <c r="M126" s="92"/>
      <c r="T126" s="31"/>
      <c r="AT126" s="6" t="s">
        <v>820</v>
      </c>
      <c r="AU126" s="6" t="s">
        <v>86</v>
      </c>
    </row>
    <row r="127" spans="2:65" s="1" customFormat="1" ht="24.15" customHeight="1">
      <c r="B127" s="18"/>
      <c r="C127" s="78" t="s">
        <v>142</v>
      </c>
      <c r="D127" s="78" t="s">
        <v>137</v>
      </c>
      <c r="E127" s="79" t="s">
        <v>830</v>
      </c>
      <c r="F127" s="80" t="s">
        <v>831</v>
      </c>
      <c r="G127" s="81" t="s">
        <v>378</v>
      </c>
      <c r="H127" s="82">
        <v>1</v>
      </c>
      <c r="I127" s="83"/>
      <c r="J127" s="84">
        <f>ROUND(I127*H127,2)</f>
        <v>0</v>
      </c>
      <c r="K127" s="80" t="s">
        <v>1</v>
      </c>
      <c r="L127" s="18"/>
      <c r="M127" s="85" t="s">
        <v>1</v>
      </c>
      <c r="N127" s="86" t="s">
        <v>44</v>
      </c>
      <c r="P127" s="87">
        <f>O127*H127</f>
        <v>0</v>
      </c>
      <c r="Q127" s="87">
        <v>0</v>
      </c>
      <c r="R127" s="87">
        <f>Q127*H127</f>
        <v>0</v>
      </c>
      <c r="S127" s="87">
        <v>0</v>
      </c>
      <c r="T127" s="88">
        <f>S127*H127</f>
        <v>0</v>
      </c>
      <c r="AR127" s="89" t="s">
        <v>818</v>
      </c>
      <c r="AT127" s="89" t="s">
        <v>137</v>
      </c>
      <c r="AU127" s="89" t="s">
        <v>86</v>
      </c>
      <c r="AY127" s="6" t="s">
        <v>135</v>
      </c>
      <c r="BE127" s="90">
        <f>IF(N127="základní",J127,0)</f>
        <v>0</v>
      </c>
      <c r="BF127" s="90">
        <f>IF(N127="snížená",J127,0)</f>
        <v>0</v>
      </c>
      <c r="BG127" s="90">
        <f>IF(N127="zákl. přenesená",J127,0)</f>
        <v>0</v>
      </c>
      <c r="BH127" s="90">
        <f>IF(N127="sníž. přenesená",J127,0)</f>
        <v>0</v>
      </c>
      <c r="BI127" s="90">
        <f>IF(N127="nulová",J127,0)</f>
        <v>0</v>
      </c>
      <c r="BJ127" s="6" t="s">
        <v>86</v>
      </c>
      <c r="BK127" s="90">
        <f>ROUND(I127*H127,2)</f>
        <v>0</v>
      </c>
      <c r="BL127" s="6" t="s">
        <v>818</v>
      </c>
      <c r="BM127" s="89" t="s">
        <v>832</v>
      </c>
    </row>
    <row r="128" spans="2:65" s="1" customFormat="1" ht="67.2">
      <c r="B128" s="18"/>
      <c r="D128" s="91" t="s">
        <v>820</v>
      </c>
      <c r="F128" s="106" t="s">
        <v>833</v>
      </c>
      <c r="I128" s="107"/>
      <c r="L128" s="18"/>
      <c r="M128" s="92"/>
      <c r="T128" s="31"/>
      <c r="AT128" s="6" t="s">
        <v>820</v>
      </c>
      <c r="AU128" s="6" t="s">
        <v>86</v>
      </c>
    </row>
    <row r="129" spans="2:65" s="1" customFormat="1" ht="16.5" customHeight="1">
      <c r="B129" s="18"/>
      <c r="C129" s="78" t="s">
        <v>159</v>
      </c>
      <c r="D129" s="78" t="s">
        <v>137</v>
      </c>
      <c r="E129" s="79" t="s">
        <v>834</v>
      </c>
      <c r="F129" s="80" t="s">
        <v>835</v>
      </c>
      <c r="G129" s="81" t="s">
        <v>378</v>
      </c>
      <c r="H129" s="82">
        <v>1</v>
      </c>
      <c r="I129" s="83"/>
      <c r="J129" s="84">
        <f>ROUND(I129*H129,2)</f>
        <v>0</v>
      </c>
      <c r="K129" s="80" t="s">
        <v>1</v>
      </c>
      <c r="L129" s="18"/>
      <c r="M129" s="85" t="s">
        <v>1</v>
      </c>
      <c r="N129" s="86" t="s">
        <v>44</v>
      </c>
      <c r="P129" s="87">
        <f>O129*H129</f>
        <v>0</v>
      </c>
      <c r="Q129" s="87">
        <v>0</v>
      </c>
      <c r="R129" s="87">
        <f>Q129*H129</f>
        <v>0</v>
      </c>
      <c r="S129" s="87">
        <v>0</v>
      </c>
      <c r="T129" s="88">
        <f>S129*H129</f>
        <v>0</v>
      </c>
      <c r="AR129" s="89" t="s">
        <v>818</v>
      </c>
      <c r="AT129" s="89" t="s">
        <v>137</v>
      </c>
      <c r="AU129" s="89" t="s">
        <v>86</v>
      </c>
      <c r="AY129" s="6" t="s">
        <v>135</v>
      </c>
      <c r="BE129" s="90">
        <f>IF(N129="základní",J129,0)</f>
        <v>0</v>
      </c>
      <c r="BF129" s="90">
        <f>IF(N129="snížená",J129,0)</f>
        <v>0</v>
      </c>
      <c r="BG129" s="90">
        <f>IF(N129="zákl. přenesená",J129,0)</f>
        <v>0</v>
      </c>
      <c r="BH129" s="90">
        <f>IF(N129="sníž. přenesená",J129,0)</f>
        <v>0</v>
      </c>
      <c r="BI129" s="90">
        <f>IF(N129="nulová",J129,0)</f>
        <v>0</v>
      </c>
      <c r="BJ129" s="6" t="s">
        <v>86</v>
      </c>
      <c r="BK129" s="90">
        <f>ROUND(I129*H129,2)</f>
        <v>0</v>
      </c>
      <c r="BL129" s="6" t="s">
        <v>818</v>
      </c>
      <c r="BM129" s="89" t="s">
        <v>836</v>
      </c>
    </row>
    <row r="130" spans="2:65" s="1" customFormat="1" ht="67.2">
      <c r="B130" s="18"/>
      <c r="D130" s="91" t="s">
        <v>820</v>
      </c>
      <c r="F130" s="106" t="s">
        <v>837</v>
      </c>
      <c r="I130" s="107"/>
      <c r="L130" s="18"/>
      <c r="M130" s="92"/>
      <c r="T130" s="31"/>
      <c r="AT130" s="6" t="s">
        <v>820</v>
      </c>
      <c r="AU130" s="6" t="s">
        <v>86</v>
      </c>
    </row>
    <row r="131" spans="2:65" s="1" customFormat="1" ht="16.5" customHeight="1">
      <c r="B131" s="18"/>
      <c r="C131" s="78" t="s">
        <v>168</v>
      </c>
      <c r="D131" s="78" t="s">
        <v>137</v>
      </c>
      <c r="E131" s="79" t="s">
        <v>838</v>
      </c>
      <c r="F131" s="80" t="s">
        <v>839</v>
      </c>
      <c r="G131" s="81" t="s">
        <v>378</v>
      </c>
      <c r="H131" s="82">
        <v>1</v>
      </c>
      <c r="I131" s="83"/>
      <c r="J131" s="84">
        <f>ROUND(I131*H131,2)</f>
        <v>0</v>
      </c>
      <c r="K131" s="80" t="s">
        <v>1</v>
      </c>
      <c r="L131" s="18"/>
      <c r="M131" s="85" t="s">
        <v>1</v>
      </c>
      <c r="N131" s="86" t="s">
        <v>44</v>
      </c>
      <c r="P131" s="87">
        <f>O131*H131</f>
        <v>0</v>
      </c>
      <c r="Q131" s="87">
        <v>0</v>
      </c>
      <c r="R131" s="87">
        <f>Q131*H131</f>
        <v>0</v>
      </c>
      <c r="S131" s="87">
        <v>0</v>
      </c>
      <c r="T131" s="88">
        <f>S131*H131</f>
        <v>0</v>
      </c>
      <c r="AR131" s="89" t="s">
        <v>818</v>
      </c>
      <c r="AT131" s="89" t="s">
        <v>137</v>
      </c>
      <c r="AU131" s="89" t="s">
        <v>86</v>
      </c>
      <c r="AY131" s="6" t="s">
        <v>135</v>
      </c>
      <c r="BE131" s="90">
        <f>IF(N131="základní",J131,0)</f>
        <v>0</v>
      </c>
      <c r="BF131" s="90">
        <f>IF(N131="snížená",J131,0)</f>
        <v>0</v>
      </c>
      <c r="BG131" s="90">
        <f>IF(N131="zákl. přenesená",J131,0)</f>
        <v>0</v>
      </c>
      <c r="BH131" s="90">
        <f>IF(N131="sníž. přenesená",J131,0)</f>
        <v>0</v>
      </c>
      <c r="BI131" s="90">
        <f>IF(N131="nulová",J131,0)</f>
        <v>0</v>
      </c>
      <c r="BJ131" s="6" t="s">
        <v>86</v>
      </c>
      <c r="BK131" s="90">
        <f>ROUND(I131*H131,2)</f>
        <v>0</v>
      </c>
      <c r="BL131" s="6" t="s">
        <v>818</v>
      </c>
      <c r="BM131" s="89" t="s">
        <v>840</v>
      </c>
    </row>
    <row r="132" spans="2:65" s="1" customFormat="1" ht="48">
      <c r="B132" s="18"/>
      <c r="D132" s="91" t="s">
        <v>820</v>
      </c>
      <c r="F132" s="106" t="s">
        <v>841</v>
      </c>
      <c r="I132" s="107"/>
      <c r="L132" s="18"/>
      <c r="M132" s="92"/>
      <c r="T132" s="31"/>
      <c r="AT132" s="6" t="s">
        <v>820</v>
      </c>
      <c r="AU132" s="6" t="s">
        <v>86</v>
      </c>
    </row>
    <row r="133" spans="2:65" s="1" customFormat="1" ht="21.75" customHeight="1">
      <c r="B133" s="18"/>
      <c r="C133" s="78" t="s">
        <v>174</v>
      </c>
      <c r="D133" s="78" t="s">
        <v>137</v>
      </c>
      <c r="E133" s="79" t="s">
        <v>842</v>
      </c>
      <c r="F133" s="80" t="s">
        <v>843</v>
      </c>
      <c r="G133" s="81" t="s">
        <v>378</v>
      </c>
      <c r="H133" s="82">
        <v>1</v>
      </c>
      <c r="I133" s="83"/>
      <c r="J133" s="84">
        <f>ROUND(I133*H133,2)</f>
        <v>0</v>
      </c>
      <c r="K133" s="80" t="s">
        <v>1</v>
      </c>
      <c r="L133" s="18"/>
      <c r="M133" s="85" t="s">
        <v>1</v>
      </c>
      <c r="N133" s="86" t="s">
        <v>44</v>
      </c>
      <c r="P133" s="87">
        <f>O133*H133</f>
        <v>0</v>
      </c>
      <c r="Q133" s="87">
        <v>0</v>
      </c>
      <c r="R133" s="87">
        <f>Q133*H133</f>
        <v>0</v>
      </c>
      <c r="S133" s="87">
        <v>0</v>
      </c>
      <c r="T133" s="88">
        <f>S133*H133</f>
        <v>0</v>
      </c>
      <c r="AR133" s="89" t="s">
        <v>818</v>
      </c>
      <c r="AT133" s="89" t="s">
        <v>137</v>
      </c>
      <c r="AU133" s="89" t="s">
        <v>86</v>
      </c>
      <c r="AY133" s="6" t="s">
        <v>135</v>
      </c>
      <c r="BE133" s="90">
        <f>IF(N133="základní",J133,0)</f>
        <v>0</v>
      </c>
      <c r="BF133" s="90">
        <f>IF(N133="snížená",J133,0)</f>
        <v>0</v>
      </c>
      <c r="BG133" s="90">
        <f>IF(N133="zákl. přenesená",J133,0)</f>
        <v>0</v>
      </c>
      <c r="BH133" s="90">
        <f>IF(N133="sníž. přenesená",J133,0)</f>
        <v>0</v>
      </c>
      <c r="BI133" s="90">
        <f>IF(N133="nulová",J133,0)</f>
        <v>0</v>
      </c>
      <c r="BJ133" s="6" t="s">
        <v>86</v>
      </c>
      <c r="BK133" s="90">
        <f>ROUND(I133*H133,2)</f>
        <v>0</v>
      </c>
      <c r="BL133" s="6" t="s">
        <v>818</v>
      </c>
      <c r="BM133" s="89" t="s">
        <v>844</v>
      </c>
    </row>
    <row r="134" spans="2:65" s="1" customFormat="1" ht="38.4">
      <c r="B134" s="18"/>
      <c r="D134" s="91" t="s">
        <v>820</v>
      </c>
      <c r="F134" s="106" t="s">
        <v>845</v>
      </c>
      <c r="I134" s="107"/>
      <c r="L134" s="18"/>
      <c r="M134" s="92"/>
      <c r="T134" s="31"/>
      <c r="AT134" s="6" t="s">
        <v>820</v>
      </c>
      <c r="AU134" s="6" t="s">
        <v>86</v>
      </c>
    </row>
    <row r="135" spans="2:65" s="1" customFormat="1" ht="16.5" customHeight="1">
      <c r="B135" s="18"/>
      <c r="C135" s="78" t="s">
        <v>180</v>
      </c>
      <c r="D135" s="78" t="s">
        <v>137</v>
      </c>
      <c r="E135" s="79" t="s">
        <v>846</v>
      </c>
      <c r="F135" s="80" t="s">
        <v>847</v>
      </c>
      <c r="G135" s="81" t="s">
        <v>378</v>
      </c>
      <c r="H135" s="82">
        <v>1</v>
      </c>
      <c r="I135" s="83"/>
      <c r="J135" s="84">
        <f>ROUND(I135*H135,2)</f>
        <v>0</v>
      </c>
      <c r="K135" s="80" t="s">
        <v>1</v>
      </c>
      <c r="L135" s="18"/>
      <c r="M135" s="85" t="s">
        <v>1</v>
      </c>
      <c r="N135" s="86" t="s">
        <v>44</v>
      </c>
      <c r="P135" s="87">
        <f>O135*H135</f>
        <v>0</v>
      </c>
      <c r="Q135" s="87">
        <v>0</v>
      </c>
      <c r="R135" s="87">
        <f>Q135*H135</f>
        <v>0</v>
      </c>
      <c r="S135" s="87">
        <v>0</v>
      </c>
      <c r="T135" s="88">
        <f>S135*H135</f>
        <v>0</v>
      </c>
      <c r="AR135" s="89" t="s">
        <v>818</v>
      </c>
      <c r="AT135" s="89" t="s">
        <v>137</v>
      </c>
      <c r="AU135" s="89" t="s">
        <v>86</v>
      </c>
      <c r="AY135" s="6" t="s">
        <v>135</v>
      </c>
      <c r="BE135" s="90">
        <f>IF(N135="základní",J135,0)</f>
        <v>0</v>
      </c>
      <c r="BF135" s="90">
        <f>IF(N135="snížená",J135,0)</f>
        <v>0</v>
      </c>
      <c r="BG135" s="90">
        <f>IF(N135="zákl. přenesená",J135,0)</f>
        <v>0</v>
      </c>
      <c r="BH135" s="90">
        <f>IF(N135="sníž. přenesená",J135,0)</f>
        <v>0</v>
      </c>
      <c r="BI135" s="90">
        <f>IF(N135="nulová",J135,0)</f>
        <v>0</v>
      </c>
      <c r="BJ135" s="6" t="s">
        <v>86</v>
      </c>
      <c r="BK135" s="90">
        <f>ROUND(I135*H135,2)</f>
        <v>0</v>
      </c>
      <c r="BL135" s="6" t="s">
        <v>818</v>
      </c>
      <c r="BM135" s="89" t="s">
        <v>848</v>
      </c>
    </row>
    <row r="136" spans="2:65" s="1" customFormat="1" ht="86.4">
      <c r="B136" s="18"/>
      <c r="D136" s="91" t="s">
        <v>820</v>
      </c>
      <c r="F136" s="106" t="s">
        <v>849</v>
      </c>
      <c r="I136" s="107"/>
      <c r="L136" s="18"/>
      <c r="M136" s="92"/>
      <c r="T136" s="31"/>
      <c r="AT136" s="6" t="s">
        <v>820</v>
      </c>
      <c r="AU136" s="6" t="s">
        <v>86</v>
      </c>
    </row>
    <row r="137" spans="2:65" s="5" customFormat="1" ht="25.95" customHeight="1">
      <c r="B137" s="69"/>
      <c r="D137" s="70" t="s">
        <v>78</v>
      </c>
      <c r="E137" s="71" t="s">
        <v>99</v>
      </c>
      <c r="F137" s="71" t="s">
        <v>850</v>
      </c>
      <c r="I137" s="72"/>
      <c r="J137" s="60">
        <f>BK137</f>
        <v>0</v>
      </c>
      <c r="L137" s="69"/>
      <c r="M137" s="73"/>
      <c r="P137" s="74">
        <f>SUM(P138:P163)</f>
        <v>0</v>
      </c>
      <c r="R137" s="74">
        <f>SUM(R138:R163)</f>
        <v>0</v>
      </c>
      <c r="T137" s="75">
        <f>SUM(T138:T163)</f>
        <v>0</v>
      </c>
      <c r="AR137" s="70" t="s">
        <v>159</v>
      </c>
      <c r="AT137" s="76" t="s">
        <v>78</v>
      </c>
      <c r="AU137" s="76" t="s">
        <v>79</v>
      </c>
      <c r="AY137" s="70" t="s">
        <v>135</v>
      </c>
      <c r="BK137" s="77">
        <f>SUM(BK138:BK163)</f>
        <v>0</v>
      </c>
    </row>
    <row r="138" spans="2:65" s="1" customFormat="1" ht="16.5" customHeight="1">
      <c r="B138" s="18"/>
      <c r="C138" s="78" t="s">
        <v>172</v>
      </c>
      <c r="D138" s="78" t="s">
        <v>137</v>
      </c>
      <c r="E138" s="79" t="s">
        <v>851</v>
      </c>
      <c r="F138" s="80" t="s">
        <v>852</v>
      </c>
      <c r="G138" s="81" t="s">
        <v>378</v>
      </c>
      <c r="H138" s="82">
        <v>1</v>
      </c>
      <c r="I138" s="83"/>
      <c r="J138" s="84">
        <f>ROUND(I138*H138,2)</f>
        <v>0</v>
      </c>
      <c r="K138" s="80" t="s">
        <v>1</v>
      </c>
      <c r="L138" s="18"/>
      <c r="M138" s="85" t="s">
        <v>1</v>
      </c>
      <c r="N138" s="86" t="s">
        <v>44</v>
      </c>
      <c r="P138" s="87">
        <f>O138*H138</f>
        <v>0</v>
      </c>
      <c r="Q138" s="87">
        <v>0</v>
      </c>
      <c r="R138" s="87">
        <f>Q138*H138</f>
        <v>0</v>
      </c>
      <c r="S138" s="87">
        <v>0</v>
      </c>
      <c r="T138" s="88">
        <f>S138*H138</f>
        <v>0</v>
      </c>
      <c r="AR138" s="89" t="s">
        <v>853</v>
      </c>
      <c r="AT138" s="89" t="s">
        <v>137</v>
      </c>
      <c r="AU138" s="89" t="s">
        <v>86</v>
      </c>
      <c r="AY138" s="6" t="s">
        <v>135</v>
      </c>
      <c r="BE138" s="90">
        <f>IF(N138="základní",J138,0)</f>
        <v>0</v>
      </c>
      <c r="BF138" s="90">
        <f>IF(N138="snížená",J138,0)</f>
        <v>0</v>
      </c>
      <c r="BG138" s="90">
        <f>IF(N138="zákl. přenesená",J138,0)</f>
        <v>0</v>
      </c>
      <c r="BH138" s="90">
        <f>IF(N138="sníž. přenesená",J138,0)</f>
        <v>0</v>
      </c>
      <c r="BI138" s="90">
        <f>IF(N138="nulová",J138,0)</f>
        <v>0</v>
      </c>
      <c r="BJ138" s="6" t="s">
        <v>86</v>
      </c>
      <c r="BK138" s="90">
        <f>ROUND(I138*H138,2)</f>
        <v>0</v>
      </c>
      <c r="BL138" s="6" t="s">
        <v>853</v>
      </c>
      <c r="BM138" s="89" t="s">
        <v>854</v>
      </c>
    </row>
    <row r="139" spans="2:65" s="1" customFormat="1" ht="16.5" customHeight="1">
      <c r="B139" s="18"/>
      <c r="C139" s="78" t="s">
        <v>189</v>
      </c>
      <c r="D139" s="78" t="s">
        <v>137</v>
      </c>
      <c r="E139" s="79" t="s">
        <v>855</v>
      </c>
      <c r="F139" s="80" t="s">
        <v>856</v>
      </c>
      <c r="G139" s="81" t="s">
        <v>378</v>
      </c>
      <c r="H139" s="82">
        <v>1</v>
      </c>
      <c r="I139" s="83"/>
      <c r="J139" s="84">
        <f>ROUND(I139*H139,2)</f>
        <v>0</v>
      </c>
      <c r="K139" s="80" t="s">
        <v>1</v>
      </c>
      <c r="L139" s="18"/>
      <c r="M139" s="85" t="s">
        <v>1</v>
      </c>
      <c r="N139" s="86" t="s">
        <v>44</v>
      </c>
      <c r="P139" s="87">
        <f>O139*H139</f>
        <v>0</v>
      </c>
      <c r="Q139" s="87">
        <v>0</v>
      </c>
      <c r="R139" s="87">
        <f>Q139*H139</f>
        <v>0</v>
      </c>
      <c r="S139" s="87">
        <v>0</v>
      </c>
      <c r="T139" s="88">
        <f>S139*H139</f>
        <v>0</v>
      </c>
      <c r="AR139" s="89" t="s">
        <v>853</v>
      </c>
      <c r="AT139" s="89" t="s">
        <v>137</v>
      </c>
      <c r="AU139" s="89" t="s">
        <v>86</v>
      </c>
      <c r="AY139" s="6" t="s">
        <v>135</v>
      </c>
      <c r="BE139" s="90">
        <f>IF(N139="základní",J139,0)</f>
        <v>0</v>
      </c>
      <c r="BF139" s="90">
        <f>IF(N139="snížená",J139,0)</f>
        <v>0</v>
      </c>
      <c r="BG139" s="90">
        <f>IF(N139="zákl. přenesená",J139,0)</f>
        <v>0</v>
      </c>
      <c r="BH139" s="90">
        <f>IF(N139="sníž. přenesená",J139,0)</f>
        <v>0</v>
      </c>
      <c r="BI139" s="90">
        <f>IF(N139="nulová",J139,0)</f>
        <v>0</v>
      </c>
      <c r="BJ139" s="6" t="s">
        <v>86</v>
      </c>
      <c r="BK139" s="90">
        <f>ROUND(I139*H139,2)</f>
        <v>0</v>
      </c>
      <c r="BL139" s="6" t="s">
        <v>853</v>
      </c>
      <c r="BM139" s="89" t="s">
        <v>857</v>
      </c>
    </row>
    <row r="140" spans="2:65" s="1" customFormat="1" ht="28.8">
      <c r="B140" s="18"/>
      <c r="D140" s="91" t="s">
        <v>820</v>
      </c>
      <c r="F140" s="106" t="s">
        <v>858</v>
      </c>
      <c r="I140" s="107"/>
      <c r="L140" s="18"/>
      <c r="M140" s="92"/>
      <c r="T140" s="31"/>
      <c r="AT140" s="6" t="s">
        <v>820</v>
      </c>
      <c r="AU140" s="6" t="s">
        <v>86</v>
      </c>
    </row>
    <row r="141" spans="2:65" s="1" customFormat="1" ht="16.5" customHeight="1">
      <c r="B141" s="18"/>
      <c r="C141" s="78" t="s">
        <v>197</v>
      </c>
      <c r="D141" s="78" t="s">
        <v>137</v>
      </c>
      <c r="E141" s="79" t="s">
        <v>859</v>
      </c>
      <c r="F141" s="80" t="s">
        <v>860</v>
      </c>
      <c r="G141" s="81" t="s">
        <v>378</v>
      </c>
      <c r="H141" s="82">
        <v>1</v>
      </c>
      <c r="I141" s="83"/>
      <c r="J141" s="84">
        <f>ROUND(I141*H141,2)</f>
        <v>0</v>
      </c>
      <c r="K141" s="80" t="s">
        <v>1</v>
      </c>
      <c r="L141" s="18"/>
      <c r="M141" s="85" t="s">
        <v>1</v>
      </c>
      <c r="N141" s="86" t="s">
        <v>44</v>
      </c>
      <c r="P141" s="87">
        <f>O141*H141</f>
        <v>0</v>
      </c>
      <c r="Q141" s="87">
        <v>0</v>
      </c>
      <c r="R141" s="87">
        <f>Q141*H141</f>
        <v>0</v>
      </c>
      <c r="S141" s="87">
        <v>0</v>
      </c>
      <c r="T141" s="88">
        <f>S141*H141</f>
        <v>0</v>
      </c>
      <c r="AR141" s="89" t="s">
        <v>853</v>
      </c>
      <c r="AT141" s="89" t="s">
        <v>137</v>
      </c>
      <c r="AU141" s="89" t="s">
        <v>86</v>
      </c>
      <c r="AY141" s="6" t="s">
        <v>135</v>
      </c>
      <c r="BE141" s="90">
        <f>IF(N141="základní",J141,0)</f>
        <v>0</v>
      </c>
      <c r="BF141" s="90">
        <f>IF(N141="snížená",J141,0)</f>
        <v>0</v>
      </c>
      <c r="BG141" s="90">
        <f>IF(N141="zákl. přenesená",J141,0)</f>
        <v>0</v>
      </c>
      <c r="BH141" s="90">
        <f>IF(N141="sníž. přenesená",J141,0)</f>
        <v>0</v>
      </c>
      <c r="BI141" s="90">
        <f>IF(N141="nulová",J141,0)</f>
        <v>0</v>
      </c>
      <c r="BJ141" s="6" t="s">
        <v>86</v>
      </c>
      <c r="BK141" s="90">
        <f>ROUND(I141*H141,2)</f>
        <v>0</v>
      </c>
      <c r="BL141" s="6" t="s">
        <v>853</v>
      </c>
      <c r="BM141" s="89" t="s">
        <v>861</v>
      </c>
    </row>
    <row r="142" spans="2:65" s="1" customFormat="1" ht="16.5" customHeight="1">
      <c r="B142" s="18"/>
      <c r="C142" s="78" t="s">
        <v>293</v>
      </c>
      <c r="D142" s="78" t="s">
        <v>137</v>
      </c>
      <c r="E142" s="79" t="s">
        <v>862</v>
      </c>
      <c r="F142" s="80" t="s">
        <v>863</v>
      </c>
      <c r="G142" s="81" t="s">
        <v>378</v>
      </c>
      <c r="H142" s="82">
        <v>1</v>
      </c>
      <c r="I142" s="83"/>
      <c r="J142" s="84">
        <f>ROUND(I142*H142,2)</f>
        <v>0</v>
      </c>
      <c r="K142" s="80" t="s">
        <v>1</v>
      </c>
      <c r="L142" s="18"/>
      <c r="M142" s="85" t="s">
        <v>1</v>
      </c>
      <c r="N142" s="86" t="s">
        <v>44</v>
      </c>
      <c r="P142" s="87">
        <f>O142*H142</f>
        <v>0</v>
      </c>
      <c r="Q142" s="87">
        <v>0</v>
      </c>
      <c r="R142" s="87">
        <f>Q142*H142</f>
        <v>0</v>
      </c>
      <c r="S142" s="87">
        <v>0</v>
      </c>
      <c r="T142" s="88">
        <f>S142*H142</f>
        <v>0</v>
      </c>
      <c r="AR142" s="89" t="s">
        <v>853</v>
      </c>
      <c r="AT142" s="89" t="s">
        <v>137</v>
      </c>
      <c r="AU142" s="89" t="s">
        <v>86</v>
      </c>
      <c r="AY142" s="6" t="s">
        <v>135</v>
      </c>
      <c r="BE142" s="90">
        <f>IF(N142="základní",J142,0)</f>
        <v>0</v>
      </c>
      <c r="BF142" s="90">
        <f>IF(N142="snížená",J142,0)</f>
        <v>0</v>
      </c>
      <c r="BG142" s="90">
        <f>IF(N142="zákl. přenesená",J142,0)</f>
        <v>0</v>
      </c>
      <c r="BH142" s="90">
        <f>IF(N142="sníž. přenesená",J142,0)</f>
        <v>0</v>
      </c>
      <c r="BI142" s="90">
        <f>IF(N142="nulová",J142,0)</f>
        <v>0</v>
      </c>
      <c r="BJ142" s="6" t="s">
        <v>86</v>
      </c>
      <c r="BK142" s="90">
        <f>ROUND(I142*H142,2)</f>
        <v>0</v>
      </c>
      <c r="BL142" s="6" t="s">
        <v>853</v>
      </c>
      <c r="BM142" s="89" t="s">
        <v>864</v>
      </c>
    </row>
    <row r="143" spans="2:65" s="1" customFormat="1" ht="24.15" customHeight="1">
      <c r="B143" s="18"/>
      <c r="C143" s="78" t="s">
        <v>298</v>
      </c>
      <c r="D143" s="78" t="s">
        <v>137</v>
      </c>
      <c r="E143" s="79" t="s">
        <v>865</v>
      </c>
      <c r="F143" s="80" t="s">
        <v>866</v>
      </c>
      <c r="G143" s="81" t="s">
        <v>378</v>
      </c>
      <c r="H143" s="82">
        <v>1</v>
      </c>
      <c r="I143" s="83"/>
      <c r="J143" s="84">
        <f>ROUND(I143*H143,2)</f>
        <v>0</v>
      </c>
      <c r="K143" s="80" t="s">
        <v>1</v>
      </c>
      <c r="L143" s="18"/>
      <c r="M143" s="85" t="s">
        <v>1</v>
      </c>
      <c r="N143" s="86" t="s">
        <v>44</v>
      </c>
      <c r="P143" s="87">
        <f>O143*H143</f>
        <v>0</v>
      </c>
      <c r="Q143" s="87">
        <v>0</v>
      </c>
      <c r="R143" s="87">
        <f>Q143*H143</f>
        <v>0</v>
      </c>
      <c r="S143" s="87">
        <v>0</v>
      </c>
      <c r="T143" s="88">
        <f>S143*H143</f>
        <v>0</v>
      </c>
      <c r="AR143" s="89" t="s">
        <v>142</v>
      </c>
      <c r="AT143" s="89" t="s">
        <v>137</v>
      </c>
      <c r="AU143" s="89" t="s">
        <v>86</v>
      </c>
      <c r="AY143" s="6" t="s">
        <v>135</v>
      </c>
      <c r="BE143" s="90">
        <f>IF(N143="základní",J143,0)</f>
        <v>0</v>
      </c>
      <c r="BF143" s="90">
        <f>IF(N143="snížená",J143,0)</f>
        <v>0</v>
      </c>
      <c r="BG143" s="90">
        <f>IF(N143="zákl. přenesená",J143,0)</f>
        <v>0</v>
      </c>
      <c r="BH143" s="90">
        <f>IF(N143="sníž. přenesená",J143,0)</f>
        <v>0</v>
      </c>
      <c r="BI143" s="90">
        <f>IF(N143="nulová",J143,0)</f>
        <v>0</v>
      </c>
      <c r="BJ143" s="6" t="s">
        <v>86</v>
      </c>
      <c r="BK143" s="90">
        <f>ROUND(I143*H143,2)</f>
        <v>0</v>
      </c>
      <c r="BL143" s="6" t="s">
        <v>142</v>
      </c>
      <c r="BM143" s="89" t="s">
        <v>867</v>
      </c>
    </row>
    <row r="144" spans="2:65" s="1" customFormat="1" ht="67.2">
      <c r="B144" s="18"/>
      <c r="D144" s="91" t="s">
        <v>820</v>
      </c>
      <c r="F144" s="106" t="s">
        <v>868</v>
      </c>
      <c r="I144" s="107"/>
      <c r="L144" s="18"/>
      <c r="M144" s="92"/>
      <c r="T144" s="31"/>
      <c r="AT144" s="6" t="s">
        <v>820</v>
      </c>
      <c r="AU144" s="6" t="s">
        <v>86</v>
      </c>
    </row>
    <row r="145" spans="2:65" s="1" customFormat="1" ht="16.5" customHeight="1">
      <c r="B145" s="18"/>
      <c r="C145" s="78" t="s">
        <v>304</v>
      </c>
      <c r="D145" s="78" t="s">
        <v>137</v>
      </c>
      <c r="E145" s="79" t="s">
        <v>869</v>
      </c>
      <c r="F145" s="80" t="s">
        <v>870</v>
      </c>
      <c r="G145" s="81" t="s">
        <v>378</v>
      </c>
      <c r="H145" s="82">
        <v>1</v>
      </c>
      <c r="I145" s="83"/>
      <c r="J145" s="84">
        <f>ROUND(I145*H145,2)</f>
        <v>0</v>
      </c>
      <c r="K145" s="80" t="s">
        <v>1</v>
      </c>
      <c r="L145" s="18"/>
      <c r="M145" s="85" t="s">
        <v>1</v>
      </c>
      <c r="N145" s="86" t="s">
        <v>44</v>
      </c>
      <c r="P145" s="87">
        <f>O145*H145</f>
        <v>0</v>
      </c>
      <c r="Q145" s="87">
        <v>0</v>
      </c>
      <c r="R145" s="87">
        <f>Q145*H145</f>
        <v>0</v>
      </c>
      <c r="S145" s="87">
        <v>0</v>
      </c>
      <c r="T145" s="88">
        <f>S145*H145</f>
        <v>0</v>
      </c>
      <c r="AR145" s="89" t="s">
        <v>142</v>
      </c>
      <c r="AT145" s="89" t="s">
        <v>137</v>
      </c>
      <c r="AU145" s="89" t="s">
        <v>86</v>
      </c>
      <c r="AY145" s="6" t="s">
        <v>135</v>
      </c>
      <c r="BE145" s="90">
        <f>IF(N145="základní",J145,0)</f>
        <v>0</v>
      </c>
      <c r="BF145" s="90">
        <f>IF(N145="snížená",J145,0)</f>
        <v>0</v>
      </c>
      <c r="BG145" s="90">
        <f>IF(N145="zákl. přenesená",J145,0)</f>
        <v>0</v>
      </c>
      <c r="BH145" s="90">
        <f>IF(N145="sníž. přenesená",J145,0)</f>
        <v>0</v>
      </c>
      <c r="BI145" s="90">
        <f>IF(N145="nulová",J145,0)</f>
        <v>0</v>
      </c>
      <c r="BJ145" s="6" t="s">
        <v>86</v>
      </c>
      <c r="BK145" s="90">
        <f>ROUND(I145*H145,2)</f>
        <v>0</v>
      </c>
      <c r="BL145" s="6" t="s">
        <v>142</v>
      </c>
      <c r="BM145" s="89" t="s">
        <v>871</v>
      </c>
    </row>
    <row r="146" spans="2:65" s="1" customFormat="1" ht="48">
      <c r="B146" s="18"/>
      <c r="D146" s="91" t="s">
        <v>820</v>
      </c>
      <c r="F146" s="106" t="s">
        <v>872</v>
      </c>
      <c r="I146" s="107"/>
      <c r="L146" s="18"/>
      <c r="M146" s="92"/>
      <c r="T146" s="31"/>
      <c r="AT146" s="6" t="s">
        <v>820</v>
      </c>
      <c r="AU146" s="6" t="s">
        <v>86</v>
      </c>
    </row>
    <row r="147" spans="2:65" s="1" customFormat="1" ht="24.15" customHeight="1">
      <c r="B147" s="18"/>
      <c r="C147" s="78" t="s">
        <v>8</v>
      </c>
      <c r="D147" s="78" t="s">
        <v>137</v>
      </c>
      <c r="E147" s="79" t="s">
        <v>873</v>
      </c>
      <c r="F147" s="80" t="s">
        <v>874</v>
      </c>
      <c r="G147" s="81" t="s">
        <v>378</v>
      </c>
      <c r="H147" s="82">
        <v>1</v>
      </c>
      <c r="I147" s="83"/>
      <c r="J147" s="84">
        <f>ROUND(I147*H147,2)</f>
        <v>0</v>
      </c>
      <c r="K147" s="80" t="s">
        <v>1</v>
      </c>
      <c r="L147" s="18"/>
      <c r="M147" s="85" t="s">
        <v>1</v>
      </c>
      <c r="N147" s="86" t="s">
        <v>44</v>
      </c>
      <c r="P147" s="87">
        <f>O147*H147</f>
        <v>0</v>
      </c>
      <c r="Q147" s="87">
        <v>0</v>
      </c>
      <c r="R147" s="87">
        <f>Q147*H147</f>
        <v>0</v>
      </c>
      <c r="S147" s="87">
        <v>0</v>
      </c>
      <c r="T147" s="88">
        <f>S147*H147</f>
        <v>0</v>
      </c>
      <c r="AR147" s="89" t="s">
        <v>142</v>
      </c>
      <c r="AT147" s="89" t="s">
        <v>137</v>
      </c>
      <c r="AU147" s="89" t="s">
        <v>86</v>
      </c>
      <c r="AY147" s="6" t="s">
        <v>135</v>
      </c>
      <c r="BE147" s="90">
        <f>IF(N147="základní",J147,0)</f>
        <v>0</v>
      </c>
      <c r="BF147" s="90">
        <f>IF(N147="snížená",J147,0)</f>
        <v>0</v>
      </c>
      <c r="BG147" s="90">
        <f>IF(N147="zákl. přenesená",J147,0)</f>
        <v>0</v>
      </c>
      <c r="BH147" s="90">
        <f>IF(N147="sníž. přenesená",J147,0)</f>
        <v>0</v>
      </c>
      <c r="BI147" s="90">
        <f>IF(N147="nulová",J147,0)</f>
        <v>0</v>
      </c>
      <c r="BJ147" s="6" t="s">
        <v>86</v>
      </c>
      <c r="BK147" s="90">
        <f>ROUND(I147*H147,2)</f>
        <v>0</v>
      </c>
      <c r="BL147" s="6" t="s">
        <v>142</v>
      </c>
      <c r="BM147" s="89" t="s">
        <v>875</v>
      </c>
    </row>
    <row r="148" spans="2:65" s="1" customFormat="1" ht="48">
      <c r="B148" s="18"/>
      <c r="D148" s="91" t="s">
        <v>820</v>
      </c>
      <c r="F148" s="106" t="s">
        <v>876</v>
      </c>
      <c r="I148" s="107"/>
      <c r="L148" s="18"/>
      <c r="M148" s="92"/>
      <c r="T148" s="31"/>
      <c r="AT148" s="6" t="s">
        <v>820</v>
      </c>
      <c r="AU148" s="6" t="s">
        <v>86</v>
      </c>
    </row>
    <row r="149" spans="2:65" s="1" customFormat="1" ht="16.5" customHeight="1">
      <c r="B149" s="18"/>
      <c r="C149" s="78" t="s">
        <v>200</v>
      </c>
      <c r="D149" s="78" t="s">
        <v>137</v>
      </c>
      <c r="E149" s="79" t="s">
        <v>877</v>
      </c>
      <c r="F149" s="80" t="s">
        <v>878</v>
      </c>
      <c r="G149" s="81" t="s">
        <v>378</v>
      </c>
      <c r="H149" s="82">
        <v>1</v>
      </c>
      <c r="I149" s="83"/>
      <c r="J149" s="84">
        <f>ROUND(I149*H149,2)</f>
        <v>0</v>
      </c>
      <c r="K149" s="80" t="s">
        <v>1</v>
      </c>
      <c r="L149" s="18"/>
      <c r="M149" s="85" t="s">
        <v>1</v>
      </c>
      <c r="N149" s="86" t="s">
        <v>44</v>
      </c>
      <c r="P149" s="87">
        <f>O149*H149</f>
        <v>0</v>
      </c>
      <c r="Q149" s="87">
        <v>0</v>
      </c>
      <c r="R149" s="87">
        <f>Q149*H149</f>
        <v>0</v>
      </c>
      <c r="S149" s="87">
        <v>0</v>
      </c>
      <c r="T149" s="88">
        <f>S149*H149</f>
        <v>0</v>
      </c>
      <c r="AR149" s="89" t="s">
        <v>142</v>
      </c>
      <c r="AT149" s="89" t="s">
        <v>137</v>
      </c>
      <c r="AU149" s="89" t="s">
        <v>86</v>
      </c>
      <c r="AY149" s="6" t="s">
        <v>135</v>
      </c>
      <c r="BE149" s="90">
        <f>IF(N149="základní",J149,0)</f>
        <v>0</v>
      </c>
      <c r="BF149" s="90">
        <f>IF(N149="snížená",J149,0)</f>
        <v>0</v>
      </c>
      <c r="BG149" s="90">
        <f>IF(N149="zákl. přenesená",J149,0)</f>
        <v>0</v>
      </c>
      <c r="BH149" s="90">
        <f>IF(N149="sníž. přenesená",J149,0)</f>
        <v>0</v>
      </c>
      <c r="BI149" s="90">
        <f>IF(N149="nulová",J149,0)</f>
        <v>0</v>
      </c>
      <c r="BJ149" s="6" t="s">
        <v>86</v>
      </c>
      <c r="BK149" s="90">
        <f>ROUND(I149*H149,2)</f>
        <v>0</v>
      </c>
      <c r="BL149" s="6" t="s">
        <v>142</v>
      </c>
      <c r="BM149" s="89" t="s">
        <v>879</v>
      </c>
    </row>
    <row r="150" spans="2:65" s="1" customFormat="1" ht="38.4">
      <c r="B150" s="18"/>
      <c r="D150" s="91" t="s">
        <v>820</v>
      </c>
      <c r="F150" s="106" t="s">
        <v>880</v>
      </c>
      <c r="I150" s="107"/>
      <c r="L150" s="18"/>
      <c r="M150" s="92"/>
      <c r="T150" s="31"/>
      <c r="AT150" s="6" t="s">
        <v>820</v>
      </c>
      <c r="AU150" s="6" t="s">
        <v>86</v>
      </c>
    </row>
    <row r="151" spans="2:65" s="1" customFormat="1" ht="16.5" customHeight="1">
      <c r="B151" s="18"/>
      <c r="C151" s="78" t="s">
        <v>318</v>
      </c>
      <c r="D151" s="78" t="s">
        <v>137</v>
      </c>
      <c r="E151" s="79" t="s">
        <v>881</v>
      </c>
      <c r="F151" s="80" t="s">
        <v>882</v>
      </c>
      <c r="G151" s="81" t="s">
        <v>378</v>
      </c>
      <c r="H151" s="82">
        <v>1</v>
      </c>
      <c r="I151" s="83"/>
      <c r="J151" s="84">
        <f>ROUND(I151*H151,2)</f>
        <v>0</v>
      </c>
      <c r="K151" s="80" t="s">
        <v>1</v>
      </c>
      <c r="L151" s="18"/>
      <c r="M151" s="85" t="s">
        <v>1</v>
      </c>
      <c r="N151" s="86" t="s">
        <v>44</v>
      </c>
      <c r="P151" s="87">
        <f>O151*H151</f>
        <v>0</v>
      </c>
      <c r="Q151" s="87">
        <v>0</v>
      </c>
      <c r="R151" s="87">
        <f>Q151*H151</f>
        <v>0</v>
      </c>
      <c r="S151" s="87">
        <v>0</v>
      </c>
      <c r="T151" s="88">
        <f>S151*H151</f>
        <v>0</v>
      </c>
      <c r="AR151" s="89" t="s">
        <v>142</v>
      </c>
      <c r="AT151" s="89" t="s">
        <v>137</v>
      </c>
      <c r="AU151" s="89" t="s">
        <v>86</v>
      </c>
      <c r="AY151" s="6" t="s">
        <v>135</v>
      </c>
      <c r="BE151" s="90">
        <f>IF(N151="základní",J151,0)</f>
        <v>0</v>
      </c>
      <c r="BF151" s="90">
        <f>IF(N151="snížená",J151,0)</f>
        <v>0</v>
      </c>
      <c r="BG151" s="90">
        <f>IF(N151="zákl. přenesená",J151,0)</f>
        <v>0</v>
      </c>
      <c r="BH151" s="90">
        <f>IF(N151="sníž. přenesená",J151,0)</f>
        <v>0</v>
      </c>
      <c r="BI151" s="90">
        <f>IF(N151="nulová",J151,0)</f>
        <v>0</v>
      </c>
      <c r="BJ151" s="6" t="s">
        <v>86</v>
      </c>
      <c r="BK151" s="90">
        <f>ROUND(I151*H151,2)</f>
        <v>0</v>
      </c>
      <c r="BL151" s="6" t="s">
        <v>142</v>
      </c>
      <c r="BM151" s="89" t="s">
        <v>883</v>
      </c>
    </row>
    <row r="152" spans="2:65" s="1" customFormat="1" ht="67.2">
      <c r="B152" s="18"/>
      <c r="D152" s="91" t="s">
        <v>820</v>
      </c>
      <c r="F152" s="106" t="s">
        <v>884</v>
      </c>
      <c r="I152" s="107"/>
      <c r="L152" s="18"/>
      <c r="M152" s="92"/>
      <c r="T152" s="31"/>
      <c r="AT152" s="6" t="s">
        <v>820</v>
      </c>
      <c r="AU152" s="6" t="s">
        <v>86</v>
      </c>
    </row>
    <row r="153" spans="2:65" s="1" customFormat="1" ht="16.5" customHeight="1">
      <c r="B153" s="18"/>
      <c r="C153" s="78" t="s">
        <v>324</v>
      </c>
      <c r="D153" s="78" t="s">
        <v>137</v>
      </c>
      <c r="E153" s="79" t="s">
        <v>885</v>
      </c>
      <c r="F153" s="80" t="s">
        <v>886</v>
      </c>
      <c r="G153" s="81" t="s">
        <v>378</v>
      </c>
      <c r="H153" s="82">
        <v>1</v>
      </c>
      <c r="I153" s="83"/>
      <c r="J153" s="84">
        <f>ROUND(I153*H153,2)</f>
        <v>0</v>
      </c>
      <c r="K153" s="80" t="s">
        <v>1</v>
      </c>
      <c r="L153" s="18"/>
      <c r="M153" s="85" t="s">
        <v>1</v>
      </c>
      <c r="N153" s="86" t="s">
        <v>44</v>
      </c>
      <c r="P153" s="87">
        <f>O153*H153</f>
        <v>0</v>
      </c>
      <c r="Q153" s="87">
        <v>0</v>
      </c>
      <c r="R153" s="87">
        <f>Q153*H153</f>
        <v>0</v>
      </c>
      <c r="S153" s="87">
        <v>0</v>
      </c>
      <c r="T153" s="88">
        <f>S153*H153</f>
        <v>0</v>
      </c>
      <c r="AR153" s="89" t="s">
        <v>142</v>
      </c>
      <c r="AT153" s="89" t="s">
        <v>137</v>
      </c>
      <c r="AU153" s="89" t="s">
        <v>86</v>
      </c>
      <c r="AY153" s="6" t="s">
        <v>135</v>
      </c>
      <c r="BE153" s="90">
        <f>IF(N153="základní",J153,0)</f>
        <v>0</v>
      </c>
      <c r="BF153" s="90">
        <f>IF(N153="snížená",J153,0)</f>
        <v>0</v>
      </c>
      <c r="BG153" s="90">
        <f>IF(N153="zákl. přenesená",J153,0)</f>
        <v>0</v>
      </c>
      <c r="BH153" s="90">
        <f>IF(N153="sníž. přenesená",J153,0)</f>
        <v>0</v>
      </c>
      <c r="BI153" s="90">
        <f>IF(N153="nulová",J153,0)</f>
        <v>0</v>
      </c>
      <c r="BJ153" s="6" t="s">
        <v>86</v>
      </c>
      <c r="BK153" s="90">
        <f>ROUND(I153*H153,2)</f>
        <v>0</v>
      </c>
      <c r="BL153" s="6" t="s">
        <v>142</v>
      </c>
      <c r="BM153" s="89" t="s">
        <v>887</v>
      </c>
    </row>
    <row r="154" spans="2:65" s="1" customFormat="1" ht="28.8">
      <c r="B154" s="18"/>
      <c r="D154" s="91" t="s">
        <v>820</v>
      </c>
      <c r="F154" s="106" t="s">
        <v>888</v>
      </c>
      <c r="I154" s="107"/>
      <c r="L154" s="18"/>
      <c r="M154" s="92"/>
      <c r="T154" s="31"/>
      <c r="AT154" s="6" t="s">
        <v>820</v>
      </c>
      <c r="AU154" s="6" t="s">
        <v>86</v>
      </c>
    </row>
    <row r="155" spans="2:65" s="1" customFormat="1" ht="24.15" customHeight="1">
      <c r="B155" s="18"/>
      <c r="C155" s="78" t="s">
        <v>329</v>
      </c>
      <c r="D155" s="78" t="s">
        <v>137</v>
      </c>
      <c r="E155" s="79" t="s">
        <v>889</v>
      </c>
      <c r="F155" s="80" t="s">
        <v>890</v>
      </c>
      <c r="G155" s="81" t="s">
        <v>378</v>
      </c>
      <c r="H155" s="82">
        <v>1</v>
      </c>
      <c r="I155" s="83"/>
      <c r="J155" s="84">
        <f>ROUND(I155*H155,2)</f>
        <v>0</v>
      </c>
      <c r="K155" s="80" t="s">
        <v>1</v>
      </c>
      <c r="L155" s="18"/>
      <c r="M155" s="85" t="s">
        <v>1</v>
      </c>
      <c r="N155" s="86" t="s">
        <v>44</v>
      </c>
      <c r="P155" s="87">
        <f>O155*H155</f>
        <v>0</v>
      </c>
      <c r="Q155" s="87">
        <v>0</v>
      </c>
      <c r="R155" s="87">
        <f>Q155*H155</f>
        <v>0</v>
      </c>
      <c r="S155" s="87">
        <v>0</v>
      </c>
      <c r="T155" s="88">
        <f>S155*H155</f>
        <v>0</v>
      </c>
      <c r="AR155" s="89" t="s">
        <v>142</v>
      </c>
      <c r="AT155" s="89" t="s">
        <v>137</v>
      </c>
      <c r="AU155" s="89" t="s">
        <v>86</v>
      </c>
      <c r="AY155" s="6" t="s">
        <v>135</v>
      </c>
      <c r="BE155" s="90">
        <f>IF(N155="základní",J155,0)</f>
        <v>0</v>
      </c>
      <c r="BF155" s="90">
        <f>IF(N155="snížená",J155,0)</f>
        <v>0</v>
      </c>
      <c r="BG155" s="90">
        <f>IF(N155="zákl. přenesená",J155,0)</f>
        <v>0</v>
      </c>
      <c r="BH155" s="90">
        <f>IF(N155="sníž. přenesená",J155,0)</f>
        <v>0</v>
      </c>
      <c r="BI155" s="90">
        <f>IF(N155="nulová",J155,0)</f>
        <v>0</v>
      </c>
      <c r="BJ155" s="6" t="s">
        <v>86</v>
      </c>
      <c r="BK155" s="90">
        <f>ROUND(I155*H155,2)</f>
        <v>0</v>
      </c>
      <c r="BL155" s="6" t="s">
        <v>142</v>
      </c>
      <c r="BM155" s="89" t="s">
        <v>891</v>
      </c>
    </row>
    <row r="156" spans="2:65" s="1" customFormat="1" ht="76.8">
      <c r="B156" s="18"/>
      <c r="D156" s="91" t="s">
        <v>820</v>
      </c>
      <c r="F156" s="106" t="s">
        <v>892</v>
      </c>
      <c r="I156" s="107"/>
      <c r="L156" s="18"/>
      <c r="M156" s="92"/>
      <c r="T156" s="31"/>
      <c r="AT156" s="6" t="s">
        <v>820</v>
      </c>
      <c r="AU156" s="6" t="s">
        <v>86</v>
      </c>
    </row>
    <row r="157" spans="2:65" s="1" customFormat="1" ht="16.5" customHeight="1">
      <c r="B157" s="18"/>
      <c r="C157" s="78" t="s">
        <v>334</v>
      </c>
      <c r="D157" s="78" t="s">
        <v>137</v>
      </c>
      <c r="E157" s="79" t="s">
        <v>893</v>
      </c>
      <c r="F157" s="80" t="s">
        <v>894</v>
      </c>
      <c r="G157" s="81" t="s">
        <v>378</v>
      </c>
      <c r="H157" s="82">
        <v>1</v>
      </c>
      <c r="I157" s="83"/>
      <c r="J157" s="84">
        <f>ROUND(I157*H157,2)</f>
        <v>0</v>
      </c>
      <c r="K157" s="80" t="s">
        <v>1</v>
      </c>
      <c r="L157" s="18"/>
      <c r="M157" s="85" t="s">
        <v>1</v>
      </c>
      <c r="N157" s="86" t="s">
        <v>44</v>
      </c>
      <c r="P157" s="87">
        <f>O157*H157</f>
        <v>0</v>
      </c>
      <c r="Q157" s="87">
        <v>0</v>
      </c>
      <c r="R157" s="87">
        <f>Q157*H157</f>
        <v>0</v>
      </c>
      <c r="S157" s="87">
        <v>0</v>
      </c>
      <c r="T157" s="88">
        <f>S157*H157</f>
        <v>0</v>
      </c>
      <c r="AR157" s="89" t="s">
        <v>142</v>
      </c>
      <c r="AT157" s="89" t="s">
        <v>137</v>
      </c>
      <c r="AU157" s="89" t="s">
        <v>86</v>
      </c>
      <c r="AY157" s="6" t="s">
        <v>135</v>
      </c>
      <c r="BE157" s="90">
        <f>IF(N157="základní",J157,0)</f>
        <v>0</v>
      </c>
      <c r="BF157" s="90">
        <f>IF(N157="snížená",J157,0)</f>
        <v>0</v>
      </c>
      <c r="BG157" s="90">
        <f>IF(N157="zákl. přenesená",J157,0)</f>
        <v>0</v>
      </c>
      <c r="BH157" s="90">
        <f>IF(N157="sníž. přenesená",J157,0)</f>
        <v>0</v>
      </c>
      <c r="BI157" s="90">
        <f>IF(N157="nulová",J157,0)</f>
        <v>0</v>
      </c>
      <c r="BJ157" s="6" t="s">
        <v>86</v>
      </c>
      <c r="BK157" s="90">
        <f>ROUND(I157*H157,2)</f>
        <v>0</v>
      </c>
      <c r="BL157" s="6" t="s">
        <v>142</v>
      </c>
      <c r="BM157" s="89" t="s">
        <v>895</v>
      </c>
    </row>
    <row r="158" spans="2:65" s="1" customFormat="1" ht="57.6">
      <c r="B158" s="18"/>
      <c r="D158" s="91" t="s">
        <v>820</v>
      </c>
      <c r="F158" s="106" t="s">
        <v>896</v>
      </c>
      <c r="I158" s="107"/>
      <c r="L158" s="18"/>
      <c r="M158" s="92"/>
      <c r="T158" s="31"/>
      <c r="AT158" s="6" t="s">
        <v>820</v>
      </c>
      <c r="AU158" s="6" t="s">
        <v>86</v>
      </c>
    </row>
    <row r="159" spans="2:65" s="1" customFormat="1" ht="16.5" customHeight="1">
      <c r="B159" s="18"/>
      <c r="C159" s="78" t="s">
        <v>7</v>
      </c>
      <c r="D159" s="78" t="s">
        <v>137</v>
      </c>
      <c r="E159" s="79" t="s">
        <v>897</v>
      </c>
      <c r="F159" s="80" t="s">
        <v>898</v>
      </c>
      <c r="G159" s="81" t="s">
        <v>378</v>
      </c>
      <c r="H159" s="82">
        <v>1</v>
      </c>
      <c r="I159" s="83"/>
      <c r="J159" s="84">
        <f>ROUND(I159*H159,2)</f>
        <v>0</v>
      </c>
      <c r="K159" s="80" t="s">
        <v>1</v>
      </c>
      <c r="L159" s="18"/>
      <c r="M159" s="85" t="s">
        <v>1</v>
      </c>
      <c r="N159" s="86" t="s">
        <v>44</v>
      </c>
      <c r="P159" s="87">
        <f>O159*H159</f>
        <v>0</v>
      </c>
      <c r="Q159" s="87">
        <v>0</v>
      </c>
      <c r="R159" s="87">
        <f>Q159*H159</f>
        <v>0</v>
      </c>
      <c r="S159" s="87">
        <v>0</v>
      </c>
      <c r="T159" s="88">
        <f>S159*H159</f>
        <v>0</v>
      </c>
      <c r="AR159" s="89" t="s">
        <v>142</v>
      </c>
      <c r="AT159" s="89" t="s">
        <v>137</v>
      </c>
      <c r="AU159" s="89" t="s">
        <v>86</v>
      </c>
      <c r="AY159" s="6" t="s">
        <v>135</v>
      </c>
      <c r="BE159" s="90">
        <f>IF(N159="základní",J159,0)</f>
        <v>0</v>
      </c>
      <c r="BF159" s="90">
        <f>IF(N159="snížená",J159,0)</f>
        <v>0</v>
      </c>
      <c r="BG159" s="90">
        <f>IF(N159="zákl. přenesená",J159,0)</f>
        <v>0</v>
      </c>
      <c r="BH159" s="90">
        <f>IF(N159="sníž. přenesená",J159,0)</f>
        <v>0</v>
      </c>
      <c r="BI159" s="90">
        <f>IF(N159="nulová",J159,0)</f>
        <v>0</v>
      </c>
      <c r="BJ159" s="6" t="s">
        <v>86</v>
      </c>
      <c r="BK159" s="90">
        <f>ROUND(I159*H159,2)</f>
        <v>0</v>
      </c>
      <c r="BL159" s="6" t="s">
        <v>142</v>
      </c>
      <c r="BM159" s="89" t="s">
        <v>899</v>
      </c>
    </row>
    <row r="160" spans="2:65" s="1" customFormat="1" ht="48">
      <c r="B160" s="18"/>
      <c r="D160" s="91" t="s">
        <v>820</v>
      </c>
      <c r="F160" s="106" t="s">
        <v>900</v>
      </c>
      <c r="I160" s="107"/>
      <c r="L160" s="18"/>
      <c r="M160" s="92"/>
      <c r="T160" s="31"/>
      <c r="AT160" s="6" t="s">
        <v>820</v>
      </c>
      <c r="AU160" s="6" t="s">
        <v>86</v>
      </c>
    </row>
    <row r="161" spans="2:65" s="1" customFormat="1" ht="16.5" customHeight="1">
      <c r="B161" s="18"/>
      <c r="C161" s="78" t="s">
        <v>347</v>
      </c>
      <c r="D161" s="78" t="s">
        <v>137</v>
      </c>
      <c r="E161" s="79" t="s">
        <v>901</v>
      </c>
      <c r="F161" s="80" t="s">
        <v>902</v>
      </c>
      <c r="G161" s="81" t="s">
        <v>378</v>
      </c>
      <c r="H161" s="82">
        <v>1</v>
      </c>
      <c r="I161" s="83"/>
      <c r="J161" s="84">
        <f>ROUND(I161*H161,2)</f>
        <v>0</v>
      </c>
      <c r="K161" s="80" t="s">
        <v>1</v>
      </c>
      <c r="L161" s="18"/>
      <c r="M161" s="85" t="s">
        <v>1</v>
      </c>
      <c r="N161" s="86" t="s">
        <v>44</v>
      </c>
      <c r="P161" s="87">
        <f>O161*H161</f>
        <v>0</v>
      </c>
      <c r="Q161" s="87">
        <v>0</v>
      </c>
      <c r="R161" s="87">
        <f>Q161*H161</f>
        <v>0</v>
      </c>
      <c r="S161" s="87">
        <v>0</v>
      </c>
      <c r="T161" s="88">
        <f>S161*H161</f>
        <v>0</v>
      </c>
      <c r="AR161" s="89" t="s">
        <v>142</v>
      </c>
      <c r="AT161" s="89" t="s">
        <v>137</v>
      </c>
      <c r="AU161" s="89" t="s">
        <v>86</v>
      </c>
      <c r="AY161" s="6" t="s">
        <v>135</v>
      </c>
      <c r="BE161" s="90">
        <f>IF(N161="základní",J161,0)</f>
        <v>0</v>
      </c>
      <c r="BF161" s="90">
        <f>IF(N161="snížená",J161,0)</f>
        <v>0</v>
      </c>
      <c r="BG161" s="90">
        <f>IF(N161="zákl. přenesená",J161,0)</f>
        <v>0</v>
      </c>
      <c r="BH161" s="90">
        <f>IF(N161="sníž. přenesená",J161,0)</f>
        <v>0</v>
      </c>
      <c r="BI161" s="90">
        <f>IF(N161="nulová",J161,0)</f>
        <v>0</v>
      </c>
      <c r="BJ161" s="6" t="s">
        <v>86</v>
      </c>
      <c r="BK161" s="90">
        <f>ROUND(I161*H161,2)</f>
        <v>0</v>
      </c>
      <c r="BL161" s="6" t="s">
        <v>142</v>
      </c>
      <c r="BM161" s="89" t="s">
        <v>903</v>
      </c>
    </row>
    <row r="162" spans="2:65" s="1" customFormat="1" ht="28.8">
      <c r="B162" s="18"/>
      <c r="D162" s="91" t="s">
        <v>820</v>
      </c>
      <c r="F162" s="106" t="s">
        <v>904</v>
      </c>
      <c r="I162" s="107"/>
      <c r="L162" s="18"/>
      <c r="M162" s="92"/>
      <c r="T162" s="31"/>
      <c r="AT162" s="6" t="s">
        <v>820</v>
      </c>
      <c r="AU162" s="6" t="s">
        <v>86</v>
      </c>
    </row>
    <row r="163" spans="2:65" s="1" customFormat="1" ht="16.5" customHeight="1">
      <c r="B163" s="18"/>
      <c r="C163" s="78" t="s">
        <v>14</v>
      </c>
      <c r="D163" s="78" t="s">
        <v>137</v>
      </c>
      <c r="E163" s="79" t="s">
        <v>905</v>
      </c>
      <c r="F163" s="80" t="s">
        <v>906</v>
      </c>
      <c r="G163" s="81" t="s">
        <v>441</v>
      </c>
      <c r="H163" s="82">
        <v>2</v>
      </c>
      <c r="I163" s="83"/>
      <c r="J163" s="84">
        <f>ROUND(I163*H163,2)</f>
        <v>0</v>
      </c>
      <c r="K163" s="80" t="s">
        <v>1</v>
      </c>
      <c r="L163" s="18"/>
      <c r="M163" s="85" t="s">
        <v>1</v>
      </c>
      <c r="N163" s="86" t="s">
        <v>44</v>
      </c>
      <c r="P163" s="87">
        <f>O163*H163</f>
        <v>0</v>
      </c>
      <c r="Q163" s="87">
        <v>0</v>
      </c>
      <c r="R163" s="87">
        <f>Q163*H163</f>
        <v>0</v>
      </c>
      <c r="S163" s="87">
        <v>0</v>
      </c>
      <c r="T163" s="88">
        <f>S163*H163</f>
        <v>0</v>
      </c>
      <c r="AR163" s="89" t="s">
        <v>142</v>
      </c>
      <c r="AT163" s="89" t="s">
        <v>137</v>
      </c>
      <c r="AU163" s="89" t="s">
        <v>86</v>
      </c>
      <c r="AY163" s="6" t="s">
        <v>135</v>
      </c>
      <c r="BE163" s="90">
        <f>IF(N163="základní",J163,0)</f>
        <v>0</v>
      </c>
      <c r="BF163" s="90">
        <f>IF(N163="snížená",J163,0)</f>
        <v>0</v>
      </c>
      <c r="BG163" s="90">
        <f>IF(N163="zákl. přenesená",J163,0)</f>
        <v>0</v>
      </c>
      <c r="BH163" s="90">
        <f>IF(N163="sníž. přenesená",J163,0)</f>
        <v>0</v>
      </c>
      <c r="BI163" s="90">
        <f>IF(N163="nulová",J163,0)</f>
        <v>0</v>
      </c>
      <c r="BJ163" s="6" t="s">
        <v>86</v>
      </c>
      <c r="BK163" s="90">
        <f>ROUND(I163*H163,2)</f>
        <v>0</v>
      </c>
      <c r="BL163" s="6" t="s">
        <v>142</v>
      </c>
      <c r="BM163" s="89" t="s">
        <v>907</v>
      </c>
    </row>
    <row r="164" spans="2:65" s="1" customFormat="1" ht="49.95" customHeight="1">
      <c r="B164" s="18"/>
      <c r="E164" s="71" t="s">
        <v>202</v>
      </c>
      <c r="F164" s="71" t="s">
        <v>203</v>
      </c>
      <c r="J164" s="60">
        <f t="shared" ref="J164:J169" si="0">BK164</f>
        <v>0</v>
      </c>
      <c r="L164" s="18"/>
      <c r="M164" s="92"/>
      <c r="T164" s="31"/>
      <c r="AT164" s="6" t="s">
        <v>78</v>
      </c>
      <c r="AU164" s="6" t="s">
        <v>79</v>
      </c>
      <c r="AY164" s="6" t="s">
        <v>204</v>
      </c>
      <c r="BK164" s="90">
        <f>SUM(BK165:BK169)</f>
        <v>0</v>
      </c>
    </row>
    <row r="165" spans="2:65" s="1" customFormat="1" ht="16.350000000000001" customHeight="1">
      <c r="B165" s="18"/>
      <c r="C165" s="93" t="s">
        <v>1</v>
      </c>
      <c r="D165" s="93" t="s">
        <v>137</v>
      </c>
      <c r="E165" s="94" t="s">
        <v>1</v>
      </c>
      <c r="F165" s="95" t="s">
        <v>1</v>
      </c>
      <c r="G165" s="96" t="s">
        <v>1</v>
      </c>
      <c r="H165" s="97"/>
      <c r="I165" s="98"/>
      <c r="J165" s="99">
        <f t="shared" si="0"/>
        <v>0</v>
      </c>
      <c r="K165" s="100"/>
      <c r="L165" s="18"/>
      <c r="M165" s="101" t="s">
        <v>1</v>
      </c>
      <c r="N165" s="102" t="s">
        <v>44</v>
      </c>
      <c r="T165" s="31"/>
      <c r="AT165" s="6" t="s">
        <v>204</v>
      </c>
      <c r="AU165" s="6" t="s">
        <v>86</v>
      </c>
      <c r="AY165" s="6" t="s">
        <v>204</v>
      </c>
      <c r="BE165" s="90">
        <f>IF(N165="základní",J165,0)</f>
        <v>0</v>
      </c>
      <c r="BF165" s="90">
        <f>IF(N165="snížená",J165,0)</f>
        <v>0</v>
      </c>
      <c r="BG165" s="90">
        <f>IF(N165="zákl. přenesená",J165,0)</f>
        <v>0</v>
      </c>
      <c r="BH165" s="90">
        <f>IF(N165="sníž. přenesená",J165,0)</f>
        <v>0</v>
      </c>
      <c r="BI165" s="90">
        <f>IF(N165="nulová",J165,0)</f>
        <v>0</v>
      </c>
      <c r="BJ165" s="6" t="s">
        <v>86</v>
      </c>
      <c r="BK165" s="90">
        <f>I165*H165</f>
        <v>0</v>
      </c>
    </row>
    <row r="166" spans="2:65" s="1" customFormat="1" ht="16.350000000000001" customHeight="1">
      <c r="B166" s="18"/>
      <c r="C166" s="93" t="s">
        <v>1</v>
      </c>
      <c r="D166" s="93" t="s">
        <v>137</v>
      </c>
      <c r="E166" s="94" t="s">
        <v>1</v>
      </c>
      <c r="F166" s="95" t="s">
        <v>1</v>
      </c>
      <c r="G166" s="96" t="s">
        <v>1</v>
      </c>
      <c r="H166" s="97"/>
      <c r="I166" s="98"/>
      <c r="J166" s="99">
        <f t="shared" si="0"/>
        <v>0</v>
      </c>
      <c r="K166" s="100"/>
      <c r="L166" s="18"/>
      <c r="M166" s="101" t="s">
        <v>1</v>
      </c>
      <c r="N166" s="102" t="s">
        <v>44</v>
      </c>
      <c r="T166" s="31"/>
      <c r="AT166" s="6" t="s">
        <v>204</v>
      </c>
      <c r="AU166" s="6" t="s">
        <v>86</v>
      </c>
      <c r="AY166" s="6" t="s">
        <v>204</v>
      </c>
      <c r="BE166" s="90">
        <f>IF(N166="základní",J166,0)</f>
        <v>0</v>
      </c>
      <c r="BF166" s="90">
        <f>IF(N166="snížená",J166,0)</f>
        <v>0</v>
      </c>
      <c r="BG166" s="90">
        <f>IF(N166="zákl. přenesená",J166,0)</f>
        <v>0</v>
      </c>
      <c r="BH166" s="90">
        <f>IF(N166="sníž. přenesená",J166,0)</f>
        <v>0</v>
      </c>
      <c r="BI166" s="90">
        <f>IF(N166="nulová",J166,0)</f>
        <v>0</v>
      </c>
      <c r="BJ166" s="6" t="s">
        <v>86</v>
      </c>
      <c r="BK166" s="90">
        <f>I166*H166</f>
        <v>0</v>
      </c>
    </row>
    <row r="167" spans="2:65" s="1" customFormat="1" ht="16.350000000000001" customHeight="1">
      <c r="B167" s="18"/>
      <c r="C167" s="93" t="s">
        <v>1</v>
      </c>
      <c r="D167" s="93" t="s">
        <v>137</v>
      </c>
      <c r="E167" s="94" t="s">
        <v>1</v>
      </c>
      <c r="F167" s="95" t="s">
        <v>1</v>
      </c>
      <c r="G167" s="96" t="s">
        <v>1</v>
      </c>
      <c r="H167" s="97"/>
      <c r="I167" s="98"/>
      <c r="J167" s="99">
        <f t="shared" si="0"/>
        <v>0</v>
      </c>
      <c r="K167" s="100"/>
      <c r="L167" s="18"/>
      <c r="M167" s="101" t="s">
        <v>1</v>
      </c>
      <c r="N167" s="102" t="s">
        <v>44</v>
      </c>
      <c r="T167" s="31"/>
      <c r="AT167" s="6" t="s">
        <v>204</v>
      </c>
      <c r="AU167" s="6" t="s">
        <v>86</v>
      </c>
      <c r="AY167" s="6" t="s">
        <v>204</v>
      </c>
      <c r="BE167" s="90">
        <f>IF(N167="základní",J167,0)</f>
        <v>0</v>
      </c>
      <c r="BF167" s="90">
        <f>IF(N167="snížená",J167,0)</f>
        <v>0</v>
      </c>
      <c r="BG167" s="90">
        <f>IF(N167="zákl. přenesená",J167,0)</f>
        <v>0</v>
      </c>
      <c r="BH167" s="90">
        <f>IF(N167="sníž. přenesená",J167,0)</f>
        <v>0</v>
      </c>
      <c r="BI167" s="90">
        <f>IF(N167="nulová",J167,0)</f>
        <v>0</v>
      </c>
      <c r="BJ167" s="6" t="s">
        <v>86</v>
      </c>
      <c r="BK167" s="90">
        <f>I167*H167</f>
        <v>0</v>
      </c>
    </row>
    <row r="168" spans="2:65" s="1" customFormat="1" ht="16.350000000000001" customHeight="1">
      <c r="B168" s="18"/>
      <c r="C168" s="93" t="s">
        <v>1</v>
      </c>
      <c r="D168" s="93" t="s">
        <v>137</v>
      </c>
      <c r="E168" s="94" t="s">
        <v>1</v>
      </c>
      <c r="F168" s="95" t="s">
        <v>1</v>
      </c>
      <c r="G168" s="96" t="s">
        <v>1</v>
      </c>
      <c r="H168" s="97"/>
      <c r="I168" s="98"/>
      <c r="J168" s="99">
        <f t="shared" si="0"/>
        <v>0</v>
      </c>
      <c r="K168" s="100"/>
      <c r="L168" s="18"/>
      <c r="M168" s="101" t="s">
        <v>1</v>
      </c>
      <c r="N168" s="102" t="s">
        <v>44</v>
      </c>
      <c r="T168" s="31"/>
      <c r="AT168" s="6" t="s">
        <v>204</v>
      </c>
      <c r="AU168" s="6" t="s">
        <v>86</v>
      </c>
      <c r="AY168" s="6" t="s">
        <v>204</v>
      </c>
      <c r="BE168" s="90">
        <f>IF(N168="základní",J168,0)</f>
        <v>0</v>
      </c>
      <c r="BF168" s="90">
        <f>IF(N168="snížená",J168,0)</f>
        <v>0</v>
      </c>
      <c r="BG168" s="90">
        <f>IF(N168="zákl. přenesená",J168,0)</f>
        <v>0</v>
      </c>
      <c r="BH168" s="90">
        <f>IF(N168="sníž. přenesená",J168,0)</f>
        <v>0</v>
      </c>
      <c r="BI168" s="90">
        <f>IF(N168="nulová",J168,0)</f>
        <v>0</v>
      </c>
      <c r="BJ168" s="6" t="s">
        <v>86</v>
      </c>
      <c r="BK168" s="90">
        <f>I168*H168</f>
        <v>0</v>
      </c>
    </row>
    <row r="169" spans="2:65" s="1" customFormat="1" ht="16.350000000000001" customHeight="1">
      <c r="B169" s="18"/>
      <c r="C169" s="93" t="s">
        <v>1</v>
      </c>
      <c r="D169" s="93" t="s">
        <v>137</v>
      </c>
      <c r="E169" s="94" t="s">
        <v>1</v>
      </c>
      <c r="F169" s="95" t="s">
        <v>1</v>
      </c>
      <c r="G169" s="96" t="s">
        <v>1</v>
      </c>
      <c r="H169" s="97"/>
      <c r="I169" s="98"/>
      <c r="J169" s="99">
        <f t="shared" si="0"/>
        <v>0</v>
      </c>
      <c r="K169" s="100"/>
      <c r="L169" s="18"/>
      <c r="M169" s="101" t="s">
        <v>1</v>
      </c>
      <c r="N169" s="102" t="s">
        <v>44</v>
      </c>
      <c r="O169" s="103"/>
      <c r="P169" s="103"/>
      <c r="Q169" s="103"/>
      <c r="R169" s="103"/>
      <c r="S169" s="103"/>
      <c r="T169" s="104"/>
      <c r="AT169" s="6" t="s">
        <v>204</v>
      </c>
      <c r="AU169" s="6" t="s">
        <v>86</v>
      </c>
      <c r="AY169" s="6" t="s">
        <v>204</v>
      </c>
      <c r="BE169" s="90">
        <f>IF(N169="základní",J169,0)</f>
        <v>0</v>
      </c>
      <c r="BF169" s="90">
        <f>IF(N169="snížená",J169,0)</f>
        <v>0</v>
      </c>
      <c r="BG169" s="90">
        <f>IF(N169="zákl. přenesená",J169,0)</f>
        <v>0</v>
      </c>
      <c r="BH169" s="90">
        <f>IF(N169="sníž. přenesená",J169,0)</f>
        <v>0</v>
      </c>
      <c r="BI169" s="90">
        <f>IF(N169="nulová",J169,0)</f>
        <v>0</v>
      </c>
      <c r="BJ169" s="6" t="s">
        <v>86</v>
      </c>
      <c r="BK169" s="90">
        <f>I169*H169</f>
        <v>0</v>
      </c>
    </row>
    <row r="170" spans="2:65" s="1" customFormat="1" ht="6.9" customHeight="1">
      <c r="B170" s="24"/>
      <c r="C170" s="25"/>
      <c r="D170" s="25"/>
      <c r="E170" s="25"/>
      <c r="F170" s="25"/>
      <c r="G170" s="25"/>
      <c r="H170" s="25"/>
      <c r="I170" s="25"/>
      <c r="J170" s="25"/>
      <c r="K170" s="25"/>
      <c r="L170" s="18"/>
    </row>
  </sheetData>
  <autoFilter ref="C118:K169" xr:uid="{00000000-0009-0000-0000-000005000000}"/>
  <mergeCells count="9">
    <mergeCell ref="E87:H87"/>
    <mergeCell ref="E109:H109"/>
    <mergeCell ref="E111:H111"/>
    <mergeCell ref="L2:V2"/>
    <mergeCell ref="E9:H9"/>
    <mergeCell ref="E18:H18"/>
    <mergeCell ref="E27:H27"/>
    <mergeCell ref="E7:I7"/>
    <mergeCell ref="E85:I85"/>
  </mergeCells>
  <dataValidations count="2">
    <dataValidation type="list" allowBlank="1" showInputMessage="1" showErrorMessage="1" error="Povoleny jsou hodnoty K, M." sqref="D165:D170" xr:uid="{00000000-0002-0000-0500-000000000000}">
      <formula1>"K, M"</formula1>
    </dataValidation>
    <dataValidation type="list" allowBlank="1" showInputMessage="1" showErrorMessage="1" error="Povoleny jsou hodnoty základní, snížená, zákl. přenesená, sníž. přenesená, nulová." sqref="N165:N170" xr:uid="{00000000-0002-0000-0500-000001000000}">
      <formula1>"základní, snížená, zákl. přenesená, sníž. přenesená, nulová"</formula1>
    </dataValidation>
  </dataValidations>
  <pageMargins left="0.39370078740157483" right="0.39370078740157483" top="0.39370078740157483" bottom="0.39370078740157483" header="0" footer="0"/>
  <pageSetup paperSize="9" scale="77" fitToHeight="100" orientation="portrait"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7">
    <pageSetUpPr fitToPage="1"/>
  </sheetPr>
  <dimension ref="B1:H246"/>
  <sheetViews>
    <sheetView showGridLines="0" topLeftCell="A226" workbookViewId="0">
      <selection activeCell="Q237" sqref="Q236:Q237"/>
    </sheetView>
  </sheetViews>
  <sheetFormatPr defaultRowHeight="10.199999999999999"/>
  <cols>
    <col min="1" max="1" width="8.28515625" customWidth="1"/>
    <col min="2" max="2" width="1.7109375" customWidth="1"/>
    <col min="3" max="3" width="25" customWidth="1"/>
    <col min="4" max="4" width="75.85546875" customWidth="1"/>
    <col min="5" max="5" width="13.28515625" customWidth="1"/>
    <col min="6" max="6" width="20" customWidth="1"/>
    <col min="7" max="7" width="1.7109375" customWidth="1"/>
    <col min="8" max="8" width="8.28515625" customWidth="1"/>
  </cols>
  <sheetData>
    <row r="1" spans="2:8" ht="11.25" customHeight="1"/>
    <row r="2" spans="2:8" ht="36.9" customHeight="1"/>
    <row r="3" spans="2:8" ht="6.9" customHeight="1">
      <c r="B3" s="7"/>
      <c r="C3" s="8"/>
      <c r="D3" s="8"/>
      <c r="E3" s="8"/>
      <c r="F3" s="8"/>
      <c r="G3" s="8"/>
      <c r="H3" s="9"/>
    </row>
    <row r="4" spans="2:8" ht="24.9" customHeight="1">
      <c r="B4" s="9"/>
      <c r="C4" s="10" t="s">
        <v>908</v>
      </c>
      <c r="H4" s="9"/>
    </row>
    <row r="5" spans="2:8" ht="12" customHeight="1">
      <c r="B5" s="9"/>
      <c r="C5" s="11" t="s">
        <v>13</v>
      </c>
      <c r="D5" s="121" t="s">
        <v>14</v>
      </c>
      <c r="E5" s="117"/>
      <c r="F5" s="117"/>
      <c r="H5" s="9"/>
    </row>
    <row r="6" spans="2:8" ht="36.9" customHeight="1">
      <c r="B6" s="9"/>
      <c r="C6" s="13" t="s">
        <v>16</v>
      </c>
      <c r="D6" s="119" t="s">
        <v>17</v>
      </c>
      <c r="E6" s="117"/>
      <c r="F6" s="117"/>
      <c r="H6" s="9"/>
    </row>
    <row r="7" spans="2:8" ht="16.5" customHeight="1">
      <c r="B7" s="9"/>
      <c r="C7" s="14" t="s">
        <v>22</v>
      </c>
      <c r="D7" s="28" t="str">
        <f>'Rekapitulace stavby'!AN8</f>
        <v>19. 10. 2023</v>
      </c>
      <c r="H7" s="9"/>
    </row>
    <row r="8" spans="2:8" s="1" customFormat="1" ht="10.95" customHeight="1">
      <c r="B8" s="18"/>
      <c r="H8" s="18"/>
    </row>
    <row r="9" spans="2:8" s="4" customFormat="1" ht="29.25" customHeight="1">
      <c r="B9" s="61"/>
      <c r="C9" s="62" t="s">
        <v>60</v>
      </c>
      <c r="D9" s="63" t="s">
        <v>61</v>
      </c>
      <c r="E9" s="63" t="s">
        <v>122</v>
      </c>
      <c r="F9" s="64" t="s">
        <v>909</v>
      </c>
      <c r="H9" s="61"/>
    </row>
    <row r="10" spans="2:8" s="1" customFormat="1" ht="26.4" customHeight="1">
      <c r="B10" s="18"/>
      <c r="C10" s="108" t="s">
        <v>910</v>
      </c>
      <c r="D10" s="108" t="s">
        <v>93</v>
      </c>
      <c r="H10" s="18"/>
    </row>
    <row r="11" spans="2:8" s="1" customFormat="1" ht="16.95" customHeight="1">
      <c r="B11" s="18"/>
      <c r="C11" s="109" t="s">
        <v>205</v>
      </c>
      <c r="D11" s="110" t="s">
        <v>1</v>
      </c>
      <c r="E11" s="111" t="s">
        <v>1</v>
      </c>
      <c r="F11" s="112">
        <v>100</v>
      </c>
      <c r="H11" s="18"/>
    </row>
    <row r="12" spans="2:8" s="1" customFormat="1" ht="16.95" customHeight="1">
      <c r="B12" s="18"/>
      <c r="C12" s="113" t="s">
        <v>1</v>
      </c>
      <c r="D12" s="113" t="s">
        <v>524</v>
      </c>
      <c r="E12" s="6" t="s">
        <v>1</v>
      </c>
      <c r="F12" s="114">
        <v>0</v>
      </c>
      <c r="H12" s="18"/>
    </row>
    <row r="13" spans="2:8" s="1" customFormat="1" ht="16.95" customHeight="1">
      <c r="B13" s="18"/>
      <c r="C13" s="113" t="s">
        <v>1</v>
      </c>
      <c r="D13" s="113" t="s">
        <v>525</v>
      </c>
      <c r="E13" s="6" t="s">
        <v>1</v>
      </c>
      <c r="F13" s="114">
        <v>100</v>
      </c>
      <c r="H13" s="18"/>
    </row>
    <row r="14" spans="2:8" s="1" customFormat="1" ht="16.95" customHeight="1">
      <c r="B14" s="18"/>
      <c r="C14" s="113" t="s">
        <v>205</v>
      </c>
      <c r="D14" s="113" t="s">
        <v>150</v>
      </c>
      <c r="E14" s="6" t="s">
        <v>1</v>
      </c>
      <c r="F14" s="114">
        <v>100</v>
      </c>
      <c r="H14" s="18"/>
    </row>
    <row r="15" spans="2:8" s="1" customFormat="1" ht="16.95" customHeight="1">
      <c r="B15" s="18"/>
      <c r="C15" s="115" t="s">
        <v>911</v>
      </c>
      <c r="H15" s="18"/>
    </row>
    <row r="16" spans="2:8" s="1" customFormat="1" ht="20.399999999999999">
      <c r="B16" s="18"/>
      <c r="C16" s="113" t="s">
        <v>521</v>
      </c>
      <c r="D16" s="113" t="s">
        <v>912</v>
      </c>
      <c r="E16" s="6" t="s">
        <v>140</v>
      </c>
      <c r="F16" s="114">
        <v>100</v>
      </c>
      <c r="H16" s="18"/>
    </row>
    <row r="17" spans="2:8" s="1" customFormat="1" ht="16.95" customHeight="1">
      <c r="B17" s="18"/>
      <c r="C17" s="113" t="s">
        <v>499</v>
      </c>
      <c r="D17" s="113" t="s">
        <v>913</v>
      </c>
      <c r="E17" s="6" t="s">
        <v>140</v>
      </c>
      <c r="F17" s="114">
        <v>100</v>
      </c>
      <c r="H17" s="18"/>
    </row>
    <row r="18" spans="2:8" s="1" customFormat="1" ht="16.95" customHeight="1">
      <c r="B18" s="18"/>
      <c r="C18" s="113" t="s">
        <v>510</v>
      </c>
      <c r="D18" s="113" t="s">
        <v>914</v>
      </c>
      <c r="E18" s="6" t="s">
        <v>140</v>
      </c>
      <c r="F18" s="114">
        <v>100</v>
      </c>
      <c r="H18" s="18"/>
    </row>
    <row r="19" spans="2:8" s="1" customFormat="1" ht="16.95" customHeight="1">
      <c r="B19" s="18"/>
      <c r="C19" s="113" t="s">
        <v>505</v>
      </c>
      <c r="D19" s="113" t="s">
        <v>915</v>
      </c>
      <c r="E19" s="6" t="s">
        <v>140</v>
      </c>
      <c r="F19" s="114">
        <v>100</v>
      </c>
      <c r="H19" s="18"/>
    </row>
    <row r="20" spans="2:8" s="1" customFormat="1" ht="16.95" customHeight="1">
      <c r="B20" s="18"/>
      <c r="C20" s="113" t="s">
        <v>515</v>
      </c>
      <c r="D20" s="113" t="s">
        <v>916</v>
      </c>
      <c r="E20" s="6" t="s">
        <v>140</v>
      </c>
      <c r="F20" s="114">
        <v>200</v>
      </c>
      <c r="H20" s="18"/>
    </row>
    <row r="21" spans="2:8" s="1" customFormat="1" ht="16.95" customHeight="1">
      <c r="B21" s="18"/>
      <c r="C21" s="109" t="s">
        <v>207</v>
      </c>
      <c r="D21" s="110" t="s">
        <v>1</v>
      </c>
      <c r="E21" s="111" t="s">
        <v>1</v>
      </c>
      <c r="F21" s="112">
        <v>576</v>
      </c>
      <c r="H21" s="18"/>
    </row>
    <row r="22" spans="2:8" s="1" customFormat="1" ht="16.95" customHeight="1">
      <c r="B22" s="18"/>
      <c r="C22" s="113" t="s">
        <v>1</v>
      </c>
      <c r="D22" s="113" t="s">
        <v>478</v>
      </c>
      <c r="E22" s="6" t="s">
        <v>1</v>
      </c>
      <c r="F22" s="114">
        <v>0</v>
      </c>
      <c r="H22" s="18"/>
    </row>
    <row r="23" spans="2:8" s="1" customFormat="1" ht="16.95" customHeight="1">
      <c r="B23" s="18"/>
      <c r="C23" s="113" t="s">
        <v>1</v>
      </c>
      <c r="D23" s="113" t="s">
        <v>479</v>
      </c>
      <c r="E23" s="6" t="s">
        <v>1</v>
      </c>
      <c r="F23" s="114">
        <v>0</v>
      </c>
      <c r="H23" s="18"/>
    </row>
    <row r="24" spans="2:8" s="1" customFormat="1" ht="16.95" customHeight="1">
      <c r="B24" s="18"/>
      <c r="C24" s="113" t="s">
        <v>207</v>
      </c>
      <c r="D24" s="113" t="s">
        <v>480</v>
      </c>
      <c r="E24" s="6" t="s">
        <v>1</v>
      </c>
      <c r="F24" s="114">
        <v>576</v>
      </c>
      <c r="H24" s="18"/>
    </row>
    <row r="25" spans="2:8" s="1" customFormat="1" ht="16.95" customHeight="1">
      <c r="B25" s="18"/>
      <c r="C25" s="115" t="s">
        <v>911</v>
      </c>
      <c r="H25" s="18"/>
    </row>
    <row r="26" spans="2:8" s="1" customFormat="1" ht="16.95" customHeight="1">
      <c r="B26" s="18"/>
      <c r="C26" s="113" t="s">
        <v>475</v>
      </c>
      <c r="D26" s="113" t="s">
        <v>917</v>
      </c>
      <c r="E26" s="6" t="s">
        <v>140</v>
      </c>
      <c r="F26" s="114">
        <v>576</v>
      </c>
      <c r="H26" s="18"/>
    </row>
    <row r="27" spans="2:8" s="1" customFormat="1" ht="16.95" customHeight="1">
      <c r="B27" s="18"/>
      <c r="C27" s="113" t="s">
        <v>482</v>
      </c>
      <c r="D27" s="113" t="s">
        <v>483</v>
      </c>
      <c r="E27" s="6" t="s">
        <v>140</v>
      </c>
      <c r="F27" s="114">
        <v>63.36</v>
      </c>
      <c r="H27" s="18"/>
    </row>
    <row r="28" spans="2:8" s="1" customFormat="1" ht="16.95" customHeight="1">
      <c r="B28" s="18"/>
      <c r="C28" s="109" t="s">
        <v>209</v>
      </c>
      <c r="D28" s="110" t="s">
        <v>1</v>
      </c>
      <c r="E28" s="111" t="s">
        <v>1</v>
      </c>
      <c r="F28" s="112">
        <v>6319</v>
      </c>
      <c r="H28" s="18"/>
    </row>
    <row r="29" spans="2:8" s="1" customFormat="1" ht="16.95" customHeight="1">
      <c r="B29" s="18"/>
      <c r="C29" s="113" t="s">
        <v>1</v>
      </c>
      <c r="D29" s="113" t="s">
        <v>328</v>
      </c>
      <c r="E29" s="6" t="s">
        <v>1</v>
      </c>
      <c r="F29" s="114">
        <v>0</v>
      </c>
      <c r="H29" s="18"/>
    </row>
    <row r="30" spans="2:8" s="1" customFormat="1" ht="16.95" customHeight="1">
      <c r="B30" s="18"/>
      <c r="C30" s="113" t="s">
        <v>1</v>
      </c>
      <c r="D30" s="113" t="s">
        <v>241</v>
      </c>
      <c r="E30" s="6" t="s">
        <v>1</v>
      </c>
      <c r="F30" s="114">
        <v>6319</v>
      </c>
      <c r="H30" s="18"/>
    </row>
    <row r="31" spans="2:8" s="1" customFormat="1" ht="16.95" customHeight="1">
      <c r="B31" s="18"/>
      <c r="C31" s="113" t="s">
        <v>209</v>
      </c>
      <c r="D31" s="113" t="s">
        <v>150</v>
      </c>
      <c r="E31" s="6" t="s">
        <v>1</v>
      </c>
      <c r="F31" s="114">
        <v>6319</v>
      </c>
      <c r="H31" s="18"/>
    </row>
    <row r="32" spans="2:8" s="1" customFormat="1" ht="16.95" customHeight="1">
      <c r="B32" s="18"/>
      <c r="C32" s="115" t="s">
        <v>911</v>
      </c>
      <c r="H32" s="18"/>
    </row>
    <row r="33" spans="2:8" s="1" customFormat="1" ht="20.399999999999999">
      <c r="B33" s="18"/>
      <c r="C33" s="113" t="s">
        <v>325</v>
      </c>
      <c r="D33" s="113" t="s">
        <v>918</v>
      </c>
      <c r="E33" s="6" t="s">
        <v>140</v>
      </c>
      <c r="F33" s="114">
        <v>6319</v>
      </c>
      <c r="H33" s="18"/>
    </row>
    <row r="34" spans="2:8" s="1" customFormat="1" ht="16.95" customHeight="1">
      <c r="B34" s="18"/>
      <c r="C34" s="113" t="s">
        <v>242</v>
      </c>
      <c r="D34" s="113" t="s">
        <v>919</v>
      </c>
      <c r="E34" s="6" t="s">
        <v>163</v>
      </c>
      <c r="F34" s="114">
        <v>1263.8</v>
      </c>
      <c r="H34" s="18"/>
    </row>
    <row r="35" spans="2:8" s="1" customFormat="1" ht="16.95" customHeight="1">
      <c r="B35" s="18"/>
      <c r="C35" s="113" t="s">
        <v>248</v>
      </c>
      <c r="D35" s="113" t="s">
        <v>920</v>
      </c>
      <c r="E35" s="6" t="s">
        <v>163</v>
      </c>
      <c r="F35" s="114">
        <v>1263.8</v>
      </c>
      <c r="H35" s="18"/>
    </row>
    <row r="36" spans="2:8" s="1" customFormat="1" ht="16.95" customHeight="1">
      <c r="B36" s="18"/>
      <c r="C36" s="113" t="s">
        <v>330</v>
      </c>
      <c r="D36" s="113" t="s">
        <v>921</v>
      </c>
      <c r="E36" s="6" t="s">
        <v>140</v>
      </c>
      <c r="F36" s="114">
        <v>6319</v>
      </c>
      <c r="H36" s="18"/>
    </row>
    <row r="37" spans="2:8" s="1" customFormat="1" ht="16.95" customHeight="1">
      <c r="B37" s="18"/>
      <c r="C37" s="113" t="s">
        <v>319</v>
      </c>
      <c r="D37" s="113" t="s">
        <v>922</v>
      </c>
      <c r="E37" s="6" t="s">
        <v>140</v>
      </c>
      <c r="F37" s="114">
        <v>6319</v>
      </c>
      <c r="H37" s="18"/>
    </row>
    <row r="38" spans="2:8" s="1" customFormat="1" ht="16.95" customHeight="1">
      <c r="B38" s="18"/>
      <c r="C38" s="109" t="s">
        <v>211</v>
      </c>
      <c r="D38" s="110" t="s">
        <v>1</v>
      </c>
      <c r="E38" s="111" t="s">
        <v>1</v>
      </c>
      <c r="F38" s="112">
        <v>4611</v>
      </c>
      <c r="H38" s="18"/>
    </row>
    <row r="39" spans="2:8" s="1" customFormat="1" ht="16.95" customHeight="1">
      <c r="B39" s="18"/>
      <c r="C39" s="113" t="s">
        <v>1</v>
      </c>
      <c r="D39" s="113" t="s">
        <v>257</v>
      </c>
      <c r="E39" s="6" t="s">
        <v>1</v>
      </c>
      <c r="F39" s="114">
        <v>0</v>
      </c>
      <c r="H39" s="18"/>
    </row>
    <row r="40" spans="2:8" s="1" customFormat="1" ht="16.95" customHeight="1">
      <c r="B40" s="18"/>
      <c r="C40" s="113" t="s">
        <v>1</v>
      </c>
      <c r="D40" s="113" t="s">
        <v>258</v>
      </c>
      <c r="E40" s="6" t="s">
        <v>1</v>
      </c>
      <c r="F40" s="114">
        <v>4611</v>
      </c>
      <c r="H40" s="18"/>
    </row>
    <row r="41" spans="2:8" s="1" customFormat="1" ht="16.95" customHeight="1">
      <c r="B41" s="18"/>
      <c r="C41" s="113" t="s">
        <v>211</v>
      </c>
      <c r="D41" s="113" t="s">
        <v>150</v>
      </c>
      <c r="E41" s="6" t="s">
        <v>1</v>
      </c>
      <c r="F41" s="114">
        <v>4611</v>
      </c>
      <c r="H41" s="18"/>
    </row>
    <row r="42" spans="2:8" s="1" customFormat="1" ht="16.95" customHeight="1">
      <c r="B42" s="18"/>
      <c r="C42" s="115" t="s">
        <v>911</v>
      </c>
      <c r="H42" s="18"/>
    </row>
    <row r="43" spans="2:8" s="1" customFormat="1" ht="16.95" customHeight="1">
      <c r="B43" s="18"/>
      <c r="C43" s="113" t="s">
        <v>254</v>
      </c>
      <c r="D43" s="113" t="s">
        <v>923</v>
      </c>
      <c r="E43" s="6" t="s">
        <v>163</v>
      </c>
      <c r="F43" s="114">
        <v>4611</v>
      </c>
      <c r="H43" s="18"/>
    </row>
    <row r="44" spans="2:8" s="1" customFormat="1" ht="20.399999999999999">
      <c r="B44" s="18"/>
      <c r="C44" s="113" t="s">
        <v>281</v>
      </c>
      <c r="D44" s="113" t="s">
        <v>924</v>
      </c>
      <c r="E44" s="6" t="s">
        <v>163</v>
      </c>
      <c r="F44" s="114">
        <v>6374</v>
      </c>
      <c r="H44" s="18"/>
    </row>
    <row r="45" spans="2:8" s="1" customFormat="1" ht="20.399999999999999">
      <c r="B45" s="18"/>
      <c r="C45" s="113" t="s">
        <v>305</v>
      </c>
      <c r="D45" s="113" t="s">
        <v>925</v>
      </c>
      <c r="E45" s="6" t="s">
        <v>163</v>
      </c>
      <c r="F45" s="114">
        <v>4752</v>
      </c>
      <c r="H45" s="18"/>
    </row>
    <row r="46" spans="2:8" s="1" customFormat="1" ht="16.95" customHeight="1">
      <c r="B46" s="18"/>
      <c r="C46" s="113" t="s">
        <v>294</v>
      </c>
      <c r="D46" s="113" t="s">
        <v>926</v>
      </c>
      <c r="E46" s="6" t="s">
        <v>163</v>
      </c>
      <c r="F46" s="114">
        <v>5563</v>
      </c>
      <c r="H46" s="18"/>
    </row>
    <row r="47" spans="2:8" s="1" customFormat="1" ht="16.95" customHeight="1">
      <c r="B47" s="18"/>
      <c r="C47" s="113" t="s">
        <v>289</v>
      </c>
      <c r="D47" s="113" t="s">
        <v>927</v>
      </c>
      <c r="E47" s="6" t="s">
        <v>163</v>
      </c>
      <c r="F47" s="114">
        <v>5563</v>
      </c>
      <c r="H47" s="18"/>
    </row>
    <row r="48" spans="2:8" s="1" customFormat="1" ht="16.95" customHeight="1">
      <c r="B48" s="18"/>
      <c r="C48" s="109" t="s">
        <v>213</v>
      </c>
      <c r="D48" s="110" t="s">
        <v>1</v>
      </c>
      <c r="E48" s="111" t="s">
        <v>1</v>
      </c>
      <c r="F48" s="112">
        <v>2612</v>
      </c>
      <c r="H48" s="18"/>
    </row>
    <row r="49" spans="2:8" s="1" customFormat="1" ht="16.95" customHeight="1">
      <c r="B49" s="18"/>
      <c r="C49" s="113" t="s">
        <v>1</v>
      </c>
      <c r="D49" s="113" t="s">
        <v>431</v>
      </c>
      <c r="E49" s="6" t="s">
        <v>1</v>
      </c>
      <c r="F49" s="114">
        <v>0</v>
      </c>
      <c r="H49" s="18"/>
    </row>
    <row r="50" spans="2:8" s="1" customFormat="1" ht="16.95" customHeight="1">
      <c r="B50" s="18"/>
      <c r="C50" s="113" t="s">
        <v>1</v>
      </c>
      <c r="D50" s="113" t="s">
        <v>432</v>
      </c>
      <c r="E50" s="6" t="s">
        <v>1</v>
      </c>
      <c r="F50" s="114">
        <v>2612</v>
      </c>
      <c r="H50" s="18"/>
    </row>
    <row r="51" spans="2:8" s="1" customFormat="1" ht="16.95" customHeight="1">
      <c r="B51" s="18"/>
      <c r="C51" s="113" t="s">
        <v>213</v>
      </c>
      <c r="D51" s="113" t="s">
        <v>150</v>
      </c>
      <c r="E51" s="6" t="s">
        <v>1</v>
      </c>
      <c r="F51" s="114">
        <v>2612</v>
      </c>
      <c r="H51" s="18"/>
    </row>
    <row r="52" spans="2:8" s="1" customFormat="1" ht="16.95" customHeight="1">
      <c r="B52" s="18"/>
      <c r="C52" s="115" t="s">
        <v>911</v>
      </c>
      <c r="H52" s="18"/>
    </row>
    <row r="53" spans="2:8" s="1" customFormat="1" ht="16.95" customHeight="1">
      <c r="B53" s="18"/>
      <c r="C53" s="113" t="s">
        <v>428</v>
      </c>
      <c r="D53" s="113" t="s">
        <v>928</v>
      </c>
      <c r="E53" s="6" t="s">
        <v>157</v>
      </c>
      <c r="F53" s="114">
        <v>2612</v>
      </c>
      <c r="H53" s="18"/>
    </row>
    <row r="54" spans="2:8" s="1" customFormat="1" ht="20.399999999999999">
      <c r="B54" s="18"/>
      <c r="C54" s="113" t="s">
        <v>439</v>
      </c>
      <c r="D54" s="113" t="s">
        <v>440</v>
      </c>
      <c r="E54" s="6" t="s">
        <v>441</v>
      </c>
      <c r="F54" s="114">
        <v>4274.9589999999998</v>
      </c>
      <c r="H54" s="18"/>
    </row>
    <row r="55" spans="2:8" s="1" customFormat="1" ht="16.95" customHeight="1">
      <c r="B55" s="18"/>
      <c r="C55" s="109" t="s">
        <v>215</v>
      </c>
      <c r="D55" s="110" t="s">
        <v>1</v>
      </c>
      <c r="E55" s="111" t="s">
        <v>1</v>
      </c>
      <c r="F55" s="112">
        <v>87</v>
      </c>
      <c r="H55" s="18"/>
    </row>
    <row r="56" spans="2:8" s="1" customFormat="1" ht="16.95" customHeight="1">
      <c r="B56" s="18"/>
      <c r="C56" s="113" t="s">
        <v>1</v>
      </c>
      <c r="D56" s="113" t="s">
        <v>431</v>
      </c>
      <c r="E56" s="6" t="s">
        <v>1</v>
      </c>
      <c r="F56" s="114">
        <v>0</v>
      </c>
      <c r="H56" s="18"/>
    </row>
    <row r="57" spans="2:8" s="1" customFormat="1" ht="16.95" customHeight="1">
      <c r="B57" s="18"/>
      <c r="C57" s="113" t="s">
        <v>1</v>
      </c>
      <c r="D57" s="113" t="s">
        <v>449</v>
      </c>
      <c r="E57" s="6" t="s">
        <v>1</v>
      </c>
      <c r="F57" s="114">
        <v>87</v>
      </c>
      <c r="H57" s="18"/>
    </row>
    <row r="58" spans="2:8" s="1" customFormat="1" ht="16.95" customHeight="1">
      <c r="B58" s="18"/>
      <c r="C58" s="113" t="s">
        <v>215</v>
      </c>
      <c r="D58" s="113" t="s">
        <v>150</v>
      </c>
      <c r="E58" s="6" t="s">
        <v>1</v>
      </c>
      <c r="F58" s="114">
        <v>87</v>
      </c>
      <c r="H58" s="18"/>
    </row>
    <row r="59" spans="2:8" s="1" customFormat="1" ht="16.95" customHeight="1">
      <c r="B59" s="18"/>
      <c r="C59" s="115" t="s">
        <v>911</v>
      </c>
      <c r="H59" s="18"/>
    </row>
    <row r="60" spans="2:8" s="1" customFormat="1" ht="16.95" customHeight="1">
      <c r="B60" s="18"/>
      <c r="C60" s="113" t="s">
        <v>446</v>
      </c>
      <c r="D60" s="113" t="s">
        <v>929</v>
      </c>
      <c r="E60" s="6" t="s">
        <v>157</v>
      </c>
      <c r="F60" s="114">
        <v>87</v>
      </c>
      <c r="H60" s="18"/>
    </row>
    <row r="61" spans="2:8" s="1" customFormat="1" ht="16.95" customHeight="1">
      <c r="B61" s="18"/>
      <c r="C61" s="113" t="s">
        <v>454</v>
      </c>
      <c r="D61" s="113" t="s">
        <v>455</v>
      </c>
      <c r="E61" s="6" t="s">
        <v>441</v>
      </c>
      <c r="F61" s="114">
        <v>142.38999999999999</v>
      </c>
      <c r="H61" s="18"/>
    </row>
    <row r="62" spans="2:8" s="1" customFormat="1" ht="16.95" customHeight="1">
      <c r="B62" s="18"/>
      <c r="C62" s="109" t="s">
        <v>217</v>
      </c>
      <c r="D62" s="110" t="s">
        <v>1</v>
      </c>
      <c r="E62" s="111" t="s">
        <v>1</v>
      </c>
      <c r="F62" s="112">
        <v>811</v>
      </c>
      <c r="H62" s="18"/>
    </row>
    <row r="63" spans="2:8" s="1" customFormat="1" ht="16.95" customHeight="1">
      <c r="B63" s="18"/>
      <c r="C63" s="113" t="s">
        <v>1</v>
      </c>
      <c r="D63" s="113" t="s">
        <v>302</v>
      </c>
      <c r="E63" s="6" t="s">
        <v>1</v>
      </c>
      <c r="F63" s="114">
        <v>0</v>
      </c>
      <c r="H63" s="18"/>
    </row>
    <row r="64" spans="2:8" s="1" customFormat="1" ht="16.95" customHeight="1">
      <c r="B64" s="18"/>
      <c r="C64" s="113" t="s">
        <v>1</v>
      </c>
      <c r="D64" s="113" t="s">
        <v>303</v>
      </c>
      <c r="E64" s="6" t="s">
        <v>1</v>
      </c>
      <c r="F64" s="114">
        <v>811</v>
      </c>
      <c r="H64" s="18"/>
    </row>
    <row r="65" spans="2:8" s="1" customFormat="1" ht="16.95" customHeight="1">
      <c r="B65" s="18"/>
      <c r="C65" s="113" t="s">
        <v>217</v>
      </c>
      <c r="D65" s="113" t="s">
        <v>150</v>
      </c>
      <c r="E65" s="6" t="s">
        <v>1</v>
      </c>
      <c r="F65" s="114">
        <v>811</v>
      </c>
      <c r="H65" s="18"/>
    </row>
    <row r="66" spans="2:8" s="1" customFormat="1" ht="16.95" customHeight="1">
      <c r="B66" s="18"/>
      <c r="C66" s="115" t="s">
        <v>911</v>
      </c>
      <c r="H66" s="18"/>
    </row>
    <row r="67" spans="2:8" s="1" customFormat="1" ht="16.95" customHeight="1">
      <c r="B67" s="18"/>
      <c r="C67" s="113" t="s">
        <v>299</v>
      </c>
      <c r="D67" s="113" t="s">
        <v>930</v>
      </c>
      <c r="E67" s="6" t="s">
        <v>163</v>
      </c>
      <c r="F67" s="114">
        <v>811</v>
      </c>
      <c r="H67" s="18"/>
    </row>
    <row r="68" spans="2:8" s="1" customFormat="1" ht="20.399999999999999">
      <c r="B68" s="18"/>
      <c r="C68" s="113" t="s">
        <v>281</v>
      </c>
      <c r="D68" s="113" t="s">
        <v>924</v>
      </c>
      <c r="E68" s="6" t="s">
        <v>163</v>
      </c>
      <c r="F68" s="114">
        <v>6374</v>
      </c>
      <c r="H68" s="18"/>
    </row>
    <row r="69" spans="2:8" s="1" customFormat="1" ht="20.399999999999999">
      <c r="B69" s="18"/>
      <c r="C69" s="113" t="s">
        <v>305</v>
      </c>
      <c r="D69" s="113" t="s">
        <v>925</v>
      </c>
      <c r="E69" s="6" t="s">
        <v>163</v>
      </c>
      <c r="F69" s="114">
        <v>4752</v>
      </c>
      <c r="H69" s="18"/>
    </row>
    <row r="70" spans="2:8" s="1" customFormat="1" ht="16.95" customHeight="1">
      <c r="B70" s="18"/>
      <c r="C70" s="109" t="s">
        <v>219</v>
      </c>
      <c r="D70" s="110" t="s">
        <v>1</v>
      </c>
      <c r="E70" s="111" t="s">
        <v>1</v>
      </c>
      <c r="F70" s="112">
        <v>6319</v>
      </c>
      <c r="H70" s="18"/>
    </row>
    <row r="71" spans="2:8" s="1" customFormat="1" ht="16.95" customHeight="1">
      <c r="B71" s="18"/>
      <c r="C71" s="113" t="s">
        <v>1</v>
      </c>
      <c r="D71" s="113" t="s">
        <v>240</v>
      </c>
      <c r="E71" s="6" t="s">
        <v>1</v>
      </c>
      <c r="F71" s="114">
        <v>0</v>
      </c>
      <c r="H71" s="18"/>
    </row>
    <row r="72" spans="2:8" s="1" customFormat="1" ht="16.95" customHeight="1">
      <c r="B72" s="18"/>
      <c r="C72" s="113" t="s">
        <v>1</v>
      </c>
      <c r="D72" s="113" t="s">
        <v>241</v>
      </c>
      <c r="E72" s="6" t="s">
        <v>1</v>
      </c>
      <c r="F72" s="114">
        <v>6319</v>
      </c>
      <c r="H72" s="18"/>
    </row>
    <row r="73" spans="2:8" s="1" customFormat="1" ht="16.95" customHeight="1">
      <c r="B73" s="18"/>
      <c r="C73" s="113" t="s">
        <v>219</v>
      </c>
      <c r="D73" s="113" t="s">
        <v>150</v>
      </c>
      <c r="E73" s="6" t="s">
        <v>1</v>
      </c>
      <c r="F73" s="114">
        <v>6319</v>
      </c>
      <c r="H73" s="18"/>
    </row>
    <row r="74" spans="2:8" s="1" customFormat="1" ht="16.95" customHeight="1">
      <c r="B74" s="18"/>
      <c r="C74" s="115" t="s">
        <v>911</v>
      </c>
      <c r="H74" s="18"/>
    </row>
    <row r="75" spans="2:8" s="1" customFormat="1" ht="16.95" customHeight="1">
      <c r="B75" s="18"/>
      <c r="C75" s="113" t="s">
        <v>237</v>
      </c>
      <c r="D75" s="113" t="s">
        <v>931</v>
      </c>
      <c r="E75" s="6" t="s">
        <v>140</v>
      </c>
      <c r="F75" s="114">
        <v>6319</v>
      </c>
      <c r="H75" s="18"/>
    </row>
    <row r="76" spans="2:8" s="1" customFormat="1" ht="16.95" customHeight="1">
      <c r="B76" s="18"/>
      <c r="C76" s="113" t="s">
        <v>242</v>
      </c>
      <c r="D76" s="113" t="s">
        <v>919</v>
      </c>
      <c r="E76" s="6" t="s">
        <v>163</v>
      </c>
      <c r="F76" s="114">
        <v>1263.8</v>
      </c>
      <c r="H76" s="18"/>
    </row>
    <row r="77" spans="2:8" s="1" customFormat="1" ht="16.95" customHeight="1">
      <c r="B77" s="18"/>
      <c r="C77" s="113" t="s">
        <v>248</v>
      </c>
      <c r="D77" s="113" t="s">
        <v>920</v>
      </c>
      <c r="E77" s="6" t="s">
        <v>163</v>
      </c>
      <c r="F77" s="114">
        <v>1263.8</v>
      </c>
      <c r="H77" s="18"/>
    </row>
    <row r="78" spans="2:8" s="1" customFormat="1" ht="16.95" customHeight="1">
      <c r="B78" s="18"/>
      <c r="C78" s="113" t="s">
        <v>251</v>
      </c>
      <c r="D78" s="113" t="s">
        <v>932</v>
      </c>
      <c r="E78" s="6" t="s">
        <v>163</v>
      </c>
      <c r="F78" s="114">
        <v>631.9</v>
      </c>
      <c r="H78" s="18"/>
    </row>
    <row r="79" spans="2:8" s="1" customFormat="1" ht="16.95" customHeight="1">
      <c r="B79" s="18"/>
      <c r="C79" s="109" t="s">
        <v>933</v>
      </c>
      <c r="D79" s="110" t="s">
        <v>1</v>
      </c>
      <c r="E79" s="111" t="s">
        <v>1</v>
      </c>
      <c r="F79" s="112">
        <v>12</v>
      </c>
      <c r="H79" s="18"/>
    </row>
    <row r="80" spans="2:8" s="1" customFormat="1" ht="16.95" customHeight="1">
      <c r="B80" s="18"/>
      <c r="C80" s="109" t="s">
        <v>220</v>
      </c>
      <c r="D80" s="110" t="s">
        <v>221</v>
      </c>
      <c r="E80" s="111" t="s">
        <v>163</v>
      </c>
      <c r="F80" s="112">
        <v>686</v>
      </c>
      <c r="H80" s="18"/>
    </row>
    <row r="81" spans="2:8" s="1" customFormat="1" ht="16.95" customHeight="1">
      <c r="B81" s="18"/>
      <c r="C81" s="113" t="s">
        <v>1</v>
      </c>
      <c r="D81" s="113" t="s">
        <v>262</v>
      </c>
      <c r="E81" s="6" t="s">
        <v>1</v>
      </c>
      <c r="F81" s="114">
        <v>0</v>
      </c>
      <c r="H81" s="18"/>
    </row>
    <row r="82" spans="2:8" s="1" customFormat="1" ht="16.95" customHeight="1">
      <c r="B82" s="18"/>
      <c r="C82" s="113" t="s">
        <v>1</v>
      </c>
      <c r="D82" s="113" t="s">
        <v>263</v>
      </c>
      <c r="E82" s="6" t="s">
        <v>1</v>
      </c>
      <c r="F82" s="114">
        <v>686</v>
      </c>
      <c r="H82" s="18"/>
    </row>
    <row r="83" spans="2:8" s="1" customFormat="1" ht="16.95" customHeight="1">
      <c r="B83" s="18"/>
      <c r="C83" s="113" t="s">
        <v>220</v>
      </c>
      <c r="D83" s="113" t="s">
        <v>150</v>
      </c>
      <c r="E83" s="6" t="s">
        <v>1</v>
      </c>
      <c r="F83" s="114">
        <v>686</v>
      </c>
      <c r="H83" s="18"/>
    </row>
    <row r="84" spans="2:8" s="1" customFormat="1" ht="16.95" customHeight="1">
      <c r="B84" s="18"/>
      <c r="C84" s="115" t="s">
        <v>911</v>
      </c>
      <c r="H84" s="18"/>
    </row>
    <row r="85" spans="2:8" s="1" customFormat="1" ht="20.399999999999999">
      <c r="B85" s="18"/>
      <c r="C85" s="113" t="s">
        <v>259</v>
      </c>
      <c r="D85" s="113" t="s">
        <v>934</v>
      </c>
      <c r="E85" s="6" t="s">
        <v>163</v>
      </c>
      <c r="F85" s="114">
        <v>686</v>
      </c>
      <c r="H85" s="18"/>
    </row>
    <row r="86" spans="2:8" s="1" customFormat="1" ht="20.399999999999999">
      <c r="B86" s="18"/>
      <c r="C86" s="113" t="s">
        <v>281</v>
      </c>
      <c r="D86" s="113" t="s">
        <v>924</v>
      </c>
      <c r="E86" s="6" t="s">
        <v>163</v>
      </c>
      <c r="F86" s="114">
        <v>6374</v>
      </c>
      <c r="H86" s="18"/>
    </row>
    <row r="87" spans="2:8" s="1" customFormat="1" ht="20.399999999999999">
      <c r="B87" s="18"/>
      <c r="C87" s="113" t="s">
        <v>305</v>
      </c>
      <c r="D87" s="113" t="s">
        <v>925</v>
      </c>
      <c r="E87" s="6" t="s">
        <v>163</v>
      </c>
      <c r="F87" s="114">
        <v>4752</v>
      </c>
      <c r="H87" s="18"/>
    </row>
    <row r="88" spans="2:8" s="1" customFormat="1" ht="16.95" customHeight="1">
      <c r="B88" s="18"/>
      <c r="C88" s="113" t="s">
        <v>294</v>
      </c>
      <c r="D88" s="113" t="s">
        <v>926</v>
      </c>
      <c r="E88" s="6" t="s">
        <v>163</v>
      </c>
      <c r="F88" s="114">
        <v>5563</v>
      </c>
      <c r="H88" s="18"/>
    </row>
    <row r="89" spans="2:8" s="1" customFormat="1" ht="16.95" customHeight="1">
      <c r="B89" s="18"/>
      <c r="C89" s="113" t="s">
        <v>289</v>
      </c>
      <c r="D89" s="113" t="s">
        <v>927</v>
      </c>
      <c r="E89" s="6" t="s">
        <v>163</v>
      </c>
      <c r="F89" s="114">
        <v>5563</v>
      </c>
      <c r="H89" s="18"/>
    </row>
    <row r="90" spans="2:8" s="1" customFormat="1" ht="16.95" customHeight="1">
      <c r="B90" s="18"/>
      <c r="C90" s="109" t="s">
        <v>224</v>
      </c>
      <c r="D90" s="110" t="s">
        <v>1</v>
      </c>
      <c r="E90" s="111" t="s">
        <v>1</v>
      </c>
      <c r="F90" s="112">
        <v>10998</v>
      </c>
      <c r="H90" s="18"/>
    </row>
    <row r="91" spans="2:8" s="1" customFormat="1" ht="16.95" customHeight="1">
      <c r="B91" s="18"/>
      <c r="C91" s="113" t="s">
        <v>1</v>
      </c>
      <c r="D91" s="113" t="s">
        <v>406</v>
      </c>
      <c r="E91" s="6" t="s">
        <v>1</v>
      </c>
      <c r="F91" s="114">
        <v>0</v>
      </c>
      <c r="H91" s="18"/>
    </row>
    <row r="92" spans="2:8" s="1" customFormat="1" ht="16.95" customHeight="1">
      <c r="B92" s="18"/>
      <c r="C92" s="113" t="s">
        <v>1</v>
      </c>
      <c r="D92" s="113" t="s">
        <v>407</v>
      </c>
      <c r="E92" s="6" t="s">
        <v>1</v>
      </c>
      <c r="F92" s="114">
        <v>10998</v>
      </c>
      <c r="H92" s="18"/>
    </row>
    <row r="93" spans="2:8" s="1" customFormat="1" ht="16.95" customHeight="1">
      <c r="B93" s="18"/>
      <c r="C93" s="113" t="s">
        <v>224</v>
      </c>
      <c r="D93" s="113" t="s">
        <v>150</v>
      </c>
      <c r="E93" s="6" t="s">
        <v>1</v>
      </c>
      <c r="F93" s="114">
        <v>10998</v>
      </c>
      <c r="H93" s="18"/>
    </row>
    <row r="94" spans="2:8" s="1" customFormat="1" ht="16.95" customHeight="1">
      <c r="B94" s="18"/>
      <c r="C94" s="115" t="s">
        <v>911</v>
      </c>
      <c r="H94" s="18"/>
    </row>
    <row r="95" spans="2:8" s="1" customFormat="1" ht="16.95" customHeight="1">
      <c r="B95" s="18"/>
      <c r="C95" s="113" t="s">
        <v>403</v>
      </c>
      <c r="D95" s="113" t="s">
        <v>935</v>
      </c>
      <c r="E95" s="6" t="s">
        <v>140</v>
      </c>
      <c r="F95" s="114">
        <v>10998</v>
      </c>
      <c r="H95" s="18"/>
    </row>
    <row r="96" spans="2:8" s="1" customFormat="1" ht="16.95" customHeight="1">
      <c r="B96" s="18"/>
      <c r="C96" s="113" t="s">
        <v>409</v>
      </c>
      <c r="D96" s="113" t="s">
        <v>410</v>
      </c>
      <c r="E96" s="6" t="s">
        <v>183</v>
      </c>
      <c r="F96" s="114">
        <v>204.453</v>
      </c>
      <c r="H96" s="18"/>
    </row>
    <row r="97" spans="2:8" s="1" customFormat="1" ht="16.95" customHeight="1">
      <c r="B97" s="18"/>
      <c r="C97" s="109" t="s">
        <v>226</v>
      </c>
      <c r="D97" s="110" t="s">
        <v>1</v>
      </c>
      <c r="E97" s="111" t="s">
        <v>1</v>
      </c>
      <c r="F97" s="112">
        <v>60</v>
      </c>
      <c r="H97" s="18"/>
    </row>
    <row r="98" spans="2:8" s="1" customFormat="1" ht="16.95" customHeight="1">
      <c r="B98" s="18"/>
      <c r="C98" s="113" t="s">
        <v>1</v>
      </c>
      <c r="D98" s="113" t="s">
        <v>531</v>
      </c>
      <c r="E98" s="6" t="s">
        <v>1</v>
      </c>
      <c r="F98" s="114">
        <v>0</v>
      </c>
      <c r="H98" s="18"/>
    </row>
    <row r="99" spans="2:8" s="1" customFormat="1" ht="16.95" customHeight="1">
      <c r="B99" s="18"/>
      <c r="C99" s="113" t="s">
        <v>1</v>
      </c>
      <c r="D99" s="113" t="s">
        <v>532</v>
      </c>
      <c r="E99" s="6" t="s">
        <v>1</v>
      </c>
      <c r="F99" s="114">
        <v>60</v>
      </c>
      <c r="H99" s="18"/>
    </row>
    <row r="100" spans="2:8" s="1" customFormat="1" ht="16.95" customHeight="1">
      <c r="B100" s="18"/>
      <c r="C100" s="113" t="s">
        <v>226</v>
      </c>
      <c r="D100" s="113" t="s">
        <v>357</v>
      </c>
      <c r="E100" s="6" t="s">
        <v>1</v>
      </c>
      <c r="F100" s="114">
        <v>60</v>
      </c>
      <c r="H100" s="18"/>
    </row>
    <row r="101" spans="2:8" s="1" customFormat="1" ht="16.95" customHeight="1">
      <c r="B101" s="18"/>
      <c r="C101" s="115" t="s">
        <v>911</v>
      </c>
      <c r="H101" s="18"/>
    </row>
    <row r="102" spans="2:8" s="1" customFormat="1" ht="16.95" customHeight="1">
      <c r="B102" s="18"/>
      <c r="C102" s="113" t="s">
        <v>528</v>
      </c>
      <c r="D102" s="113" t="s">
        <v>936</v>
      </c>
      <c r="E102" s="6" t="s">
        <v>157</v>
      </c>
      <c r="F102" s="114">
        <v>60</v>
      </c>
      <c r="H102" s="18"/>
    </row>
    <row r="103" spans="2:8" s="1" customFormat="1" ht="16.95" customHeight="1">
      <c r="B103" s="18"/>
      <c r="C103" s="113" t="s">
        <v>341</v>
      </c>
      <c r="D103" s="113" t="s">
        <v>342</v>
      </c>
      <c r="E103" s="6" t="s">
        <v>163</v>
      </c>
      <c r="F103" s="114">
        <v>4.8</v>
      </c>
      <c r="H103" s="18"/>
    </row>
    <row r="104" spans="2:8" s="1" customFormat="1" ht="16.95" customHeight="1">
      <c r="B104" s="18"/>
      <c r="C104" s="113" t="s">
        <v>539</v>
      </c>
      <c r="D104" s="113" t="s">
        <v>937</v>
      </c>
      <c r="E104" s="6" t="s">
        <v>163</v>
      </c>
      <c r="F104" s="114">
        <v>15</v>
      </c>
      <c r="H104" s="18"/>
    </row>
    <row r="105" spans="2:8" s="1" customFormat="1" ht="16.95" customHeight="1">
      <c r="B105" s="18"/>
      <c r="C105" s="109" t="s">
        <v>228</v>
      </c>
      <c r="D105" s="110" t="s">
        <v>1</v>
      </c>
      <c r="E105" s="111" t="s">
        <v>1</v>
      </c>
      <c r="F105" s="112">
        <v>266</v>
      </c>
      <c r="H105" s="18"/>
    </row>
    <row r="106" spans="2:8" s="1" customFormat="1" ht="16.95" customHeight="1">
      <c r="B106" s="18"/>
      <c r="C106" s="113" t="s">
        <v>1</v>
      </c>
      <c r="D106" s="113" t="s">
        <v>267</v>
      </c>
      <c r="E106" s="6" t="s">
        <v>1</v>
      </c>
      <c r="F106" s="114">
        <v>0</v>
      </c>
      <c r="H106" s="18"/>
    </row>
    <row r="107" spans="2:8" s="1" customFormat="1" ht="16.95" customHeight="1">
      <c r="B107" s="18"/>
      <c r="C107" s="113" t="s">
        <v>1</v>
      </c>
      <c r="D107" s="113" t="s">
        <v>268</v>
      </c>
      <c r="E107" s="6" t="s">
        <v>1</v>
      </c>
      <c r="F107" s="114">
        <v>144</v>
      </c>
      <c r="H107" s="18"/>
    </row>
    <row r="108" spans="2:8" s="1" customFormat="1" ht="16.95" customHeight="1">
      <c r="B108" s="18"/>
      <c r="C108" s="113" t="s">
        <v>1</v>
      </c>
      <c r="D108" s="113" t="s">
        <v>269</v>
      </c>
      <c r="E108" s="6" t="s">
        <v>1</v>
      </c>
      <c r="F108" s="114">
        <v>0</v>
      </c>
      <c r="H108" s="18"/>
    </row>
    <row r="109" spans="2:8" s="1" customFormat="1" ht="16.95" customHeight="1">
      <c r="B109" s="18"/>
      <c r="C109" s="113" t="s">
        <v>1</v>
      </c>
      <c r="D109" s="113" t="s">
        <v>270</v>
      </c>
      <c r="E109" s="6" t="s">
        <v>1</v>
      </c>
      <c r="F109" s="114">
        <v>122</v>
      </c>
      <c r="H109" s="18"/>
    </row>
    <row r="110" spans="2:8" s="1" customFormat="1" ht="16.95" customHeight="1">
      <c r="B110" s="18"/>
      <c r="C110" s="113" t="s">
        <v>228</v>
      </c>
      <c r="D110" s="113" t="s">
        <v>150</v>
      </c>
      <c r="E110" s="6" t="s">
        <v>1</v>
      </c>
      <c r="F110" s="114">
        <v>266</v>
      </c>
      <c r="H110" s="18"/>
    </row>
    <row r="111" spans="2:8" s="1" customFormat="1" ht="16.95" customHeight="1">
      <c r="B111" s="18"/>
      <c r="C111" s="115" t="s">
        <v>911</v>
      </c>
      <c r="H111" s="18"/>
    </row>
    <row r="112" spans="2:8" s="1" customFormat="1" ht="16.95" customHeight="1">
      <c r="B112" s="18"/>
      <c r="C112" s="113" t="s">
        <v>264</v>
      </c>
      <c r="D112" s="113" t="s">
        <v>938</v>
      </c>
      <c r="E112" s="6" t="s">
        <v>163</v>
      </c>
      <c r="F112" s="114">
        <v>266</v>
      </c>
      <c r="H112" s="18"/>
    </row>
    <row r="113" spans="2:8" s="1" customFormat="1" ht="20.399999999999999">
      <c r="B113" s="18"/>
      <c r="C113" s="113" t="s">
        <v>281</v>
      </c>
      <c r="D113" s="113" t="s">
        <v>924</v>
      </c>
      <c r="E113" s="6" t="s">
        <v>163</v>
      </c>
      <c r="F113" s="114">
        <v>6374</v>
      </c>
      <c r="H113" s="18"/>
    </row>
    <row r="114" spans="2:8" s="1" customFormat="1" ht="20.399999999999999">
      <c r="B114" s="18"/>
      <c r="C114" s="113" t="s">
        <v>305</v>
      </c>
      <c r="D114" s="113" t="s">
        <v>925</v>
      </c>
      <c r="E114" s="6" t="s">
        <v>163</v>
      </c>
      <c r="F114" s="114">
        <v>4752</v>
      </c>
      <c r="H114" s="18"/>
    </row>
    <row r="115" spans="2:8" s="1" customFormat="1" ht="16.95" customHeight="1">
      <c r="B115" s="18"/>
      <c r="C115" s="113" t="s">
        <v>294</v>
      </c>
      <c r="D115" s="113" t="s">
        <v>926</v>
      </c>
      <c r="E115" s="6" t="s">
        <v>163</v>
      </c>
      <c r="F115" s="114">
        <v>5563</v>
      </c>
      <c r="H115" s="18"/>
    </row>
    <row r="116" spans="2:8" s="1" customFormat="1" ht="16.95" customHeight="1">
      <c r="B116" s="18"/>
      <c r="C116" s="113" t="s">
        <v>289</v>
      </c>
      <c r="D116" s="113" t="s">
        <v>927</v>
      </c>
      <c r="E116" s="6" t="s">
        <v>163</v>
      </c>
      <c r="F116" s="114">
        <v>5563</v>
      </c>
      <c r="H116" s="18"/>
    </row>
    <row r="117" spans="2:8" s="1" customFormat="1" ht="16.95" customHeight="1">
      <c r="B117" s="18"/>
      <c r="C117" s="109" t="s">
        <v>230</v>
      </c>
      <c r="D117" s="110" t="s">
        <v>1</v>
      </c>
      <c r="E117" s="111" t="s">
        <v>1</v>
      </c>
      <c r="F117" s="112">
        <v>2388</v>
      </c>
      <c r="H117" s="18"/>
    </row>
    <row r="118" spans="2:8" s="1" customFormat="1" ht="16.95" customHeight="1">
      <c r="B118" s="18"/>
      <c r="C118" s="113" t="s">
        <v>1</v>
      </c>
      <c r="D118" s="113" t="s">
        <v>355</v>
      </c>
      <c r="E118" s="6" t="s">
        <v>1</v>
      </c>
      <c r="F118" s="114">
        <v>0</v>
      </c>
      <c r="H118" s="18"/>
    </row>
    <row r="119" spans="2:8" s="1" customFormat="1" ht="16.95" customHeight="1">
      <c r="B119" s="18"/>
      <c r="C119" s="113" t="s">
        <v>1</v>
      </c>
      <c r="D119" s="113" t="s">
        <v>356</v>
      </c>
      <c r="E119" s="6" t="s">
        <v>1</v>
      </c>
      <c r="F119" s="114">
        <v>2388</v>
      </c>
      <c r="H119" s="18"/>
    </row>
    <row r="120" spans="2:8" s="1" customFormat="1" ht="16.95" customHeight="1">
      <c r="B120" s="18"/>
      <c r="C120" s="113" t="s">
        <v>230</v>
      </c>
      <c r="D120" s="113" t="s">
        <v>357</v>
      </c>
      <c r="E120" s="6" t="s">
        <v>1</v>
      </c>
      <c r="F120" s="114">
        <v>2388</v>
      </c>
      <c r="H120" s="18"/>
    </row>
    <row r="121" spans="2:8" s="1" customFormat="1" ht="16.95" customHeight="1">
      <c r="B121" s="18"/>
      <c r="C121" s="115" t="s">
        <v>911</v>
      </c>
      <c r="H121" s="18"/>
    </row>
    <row r="122" spans="2:8" s="1" customFormat="1" ht="16.95" customHeight="1">
      <c r="B122" s="18"/>
      <c r="C122" s="113" t="s">
        <v>352</v>
      </c>
      <c r="D122" s="113" t="s">
        <v>939</v>
      </c>
      <c r="E122" s="6" t="s">
        <v>157</v>
      </c>
      <c r="F122" s="114">
        <v>2388</v>
      </c>
      <c r="H122" s="18"/>
    </row>
    <row r="123" spans="2:8" s="1" customFormat="1" ht="16.95" customHeight="1">
      <c r="B123" s="18"/>
      <c r="C123" s="113" t="s">
        <v>359</v>
      </c>
      <c r="D123" s="113" t="s">
        <v>940</v>
      </c>
      <c r="E123" s="6" t="s">
        <v>163</v>
      </c>
      <c r="F123" s="114">
        <v>525.36</v>
      </c>
      <c r="H123" s="18"/>
    </row>
    <row r="124" spans="2:8" s="1" customFormat="1" ht="16.95" customHeight="1">
      <c r="B124" s="18"/>
      <c r="C124" s="113" t="s">
        <v>365</v>
      </c>
      <c r="D124" s="113" t="s">
        <v>941</v>
      </c>
      <c r="E124" s="6" t="s">
        <v>140</v>
      </c>
      <c r="F124" s="114">
        <v>5253.6</v>
      </c>
      <c r="H124" s="18"/>
    </row>
    <row r="125" spans="2:8" s="1" customFormat="1" ht="16.95" customHeight="1">
      <c r="B125" s="18"/>
      <c r="C125" s="113" t="s">
        <v>348</v>
      </c>
      <c r="D125" s="113" t="s">
        <v>349</v>
      </c>
      <c r="E125" s="6" t="s">
        <v>163</v>
      </c>
      <c r="F125" s="114">
        <v>47.76</v>
      </c>
      <c r="H125" s="18"/>
    </row>
    <row r="126" spans="2:8" s="1" customFormat="1" ht="26.4" customHeight="1">
      <c r="B126" s="18"/>
      <c r="C126" s="108" t="s">
        <v>942</v>
      </c>
      <c r="D126" s="108" t="s">
        <v>93</v>
      </c>
      <c r="H126" s="18"/>
    </row>
    <row r="127" spans="2:8" s="1" customFormat="1" ht="16.95" customHeight="1">
      <c r="B127" s="18"/>
      <c r="C127" s="109" t="s">
        <v>675</v>
      </c>
      <c r="D127" s="110" t="s">
        <v>1</v>
      </c>
      <c r="E127" s="111" t="s">
        <v>1</v>
      </c>
      <c r="F127" s="112">
        <v>428</v>
      </c>
      <c r="H127" s="18"/>
    </row>
    <row r="128" spans="2:8" s="1" customFormat="1" ht="16.95" customHeight="1">
      <c r="B128" s="18"/>
      <c r="C128" s="113" t="s">
        <v>1</v>
      </c>
      <c r="D128" s="113" t="s">
        <v>478</v>
      </c>
      <c r="E128" s="6" t="s">
        <v>1</v>
      </c>
      <c r="F128" s="114">
        <v>0</v>
      </c>
      <c r="H128" s="18"/>
    </row>
    <row r="129" spans="2:8" s="1" customFormat="1" ht="16.95" customHeight="1">
      <c r="B129" s="18"/>
      <c r="C129" s="113" t="s">
        <v>1</v>
      </c>
      <c r="D129" s="113" t="s">
        <v>770</v>
      </c>
      <c r="E129" s="6" t="s">
        <v>1</v>
      </c>
      <c r="F129" s="114">
        <v>0</v>
      </c>
      <c r="H129" s="18"/>
    </row>
    <row r="130" spans="2:8" s="1" customFormat="1" ht="16.95" customHeight="1">
      <c r="B130" s="18"/>
      <c r="C130" s="113" t="s">
        <v>675</v>
      </c>
      <c r="D130" s="113" t="s">
        <v>771</v>
      </c>
      <c r="E130" s="6" t="s">
        <v>1</v>
      </c>
      <c r="F130" s="114">
        <v>428</v>
      </c>
      <c r="H130" s="18"/>
    </row>
    <row r="131" spans="2:8" s="1" customFormat="1" ht="16.95" customHeight="1">
      <c r="B131" s="18"/>
      <c r="C131" s="115" t="s">
        <v>911</v>
      </c>
      <c r="H131" s="18"/>
    </row>
    <row r="132" spans="2:8" s="1" customFormat="1" ht="20.399999999999999">
      <c r="B132" s="18"/>
      <c r="C132" s="113" t="s">
        <v>767</v>
      </c>
      <c r="D132" s="113" t="s">
        <v>943</v>
      </c>
      <c r="E132" s="6" t="s">
        <v>140</v>
      </c>
      <c r="F132" s="114">
        <v>564</v>
      </c>
      <c r="H132" s="18"/>
    </row>
    <row r="133" spans="2:8" s="1" customFormat="1" ht="16.95" customHeight="1">
      <c r="B133" s="18"/>
      <c r="C133" s="113" t="s">
        <v>761</v>
      </c>
      <c r="D133" s="113" t="s">
        <v>944</v>
      </c>
      <c r="E133" s="6" t="s">
        <v>140</v>
      </c>
      <c r="F133" s="114">
        <v>428</v>
      </c>
      <c r="H133" s="18"/>
    </row>
    <row r="134" spans="2:8" s="1" customFormat="1" ht="16.95" customHeight="1">
      <c r="B134" s="18"/>
      <c r="C134" s="113" t="s">
        <v>499</v>
      </c>
      <c r="D134" s="113" t="s">
        <v>913</v>
      </c>
      <c r="E134" s="6" t="s">
        <v>140</v>
      </c>
      <c r="F134" s="114">
        <v>428</v>
      </c>
      <c r="H134" s="18"/>
    </row>
    <row r="135" spans="2:8" s="1" customFormat="1" ht="16.95" customHeight="1">
      <c r="B135" s="18"/>
      <c r="C135" s="113" t="s">
        <v>482</v>
      </c>
      <c r="D135" s="113" t="s">
        <v>483</v>
      </c>
      <c r="E135" s="6" t="s">
        <v>140</v>
      </c>
      <c r="F135" s="114">
        <v>485.76</v>
      </c>
      <c r="H135" s="18"/>
    </row>
    <row r="136" spans="2:8" s="1" customFormat="1" ht="16.95" customHeight="1">
      <c r="B136" s="18"/>
      <c r="C136" s="109" t="s">
        <v>207</v>
      </c>
      <c r="D136" s="110" t="s">
        <v>1</v>
      </c>
      <c r="E136" s="111" t="s">
        <v>1</v>
      </c>
      <c r="F136" s="112">
        <v>136</v>
      </c>
      <c r="H136" s="18"/>
    </row>
    <row r="137" spans="2:8" s="1" customFormat="1" ht="16.95" customHeight="1">
      <c r="B137" s="18"/>
      <c r="C137" s="113" t="s">
        <v>1</v>
      </c>
      <c r="D137" s="113" t="s">
        <v>479</v>
      </c>
      <c r="E137" s="6" t="s">
        <v>1</v>
      </c>
      <c r="F137" s="114">
        <v>0</v>
      </c>
      <c r="H137" s="18"/>
    </row>
    <row r="138" spans="2:8" s="1" customFormat="1" ht="16.95" customHeight="1">
      <c r="B138" s="18"/>
      <c r="C138" s="113" t="s">
        <v>207</v>
      </c>
      <c r="D138" s="113" t="s">
        <v>644</v>
      </c>
      <c r="E138" s="6" t="s">
        <v>1</v>
      </c>
      <c r="F138" s="114">
        <v>136</v>
      </c>
      <c r="H138" s="18"/>
    </row>
    <row r="139" spans="2:8" s="1" customFormat="1" ht="16.95" customHeight="1">
      <c r="B139" s="18"/>
      <c r="C139" s="115" t="s">
        <v>911</v>
      </c>
      <c r="H139" s="18"/>
    </row>
    <row r="140" spans="2:8" s="1" customFormat="1" ht="20.399999999999999">
      <c r="B140" s="18"/>
      <c r="C140" s="113" t="s">
        <v>767</v>
      </c>
      <c r="D140" s="113" t="s">
        <v>943</v>
      </c>
      <c r="E140" s="6" t="s">
        <v>140</v>
      </c>
      <c r="F140" s="114">
        <v>564</v>
      </c>
      <c r="H140" s="18"/>
    </row>
    <row r="141" spans="2:8" s="1" customFormat="1" ht="16.95" customHeight="1">
      <c r="B141" s="18"/>
      <c r="C141" s="113" t="s">
        <v>482</v>
      </c>
      <c r="D141" s="113" t="s">
        <v>483</v>
      </c>
      <c r="E141" s="6" t="s">
        <v>140</v>
      </c>
      <c r="F141" s="114">
        <v>485.76</v>
      </c>
      <c r="H141" s="18"/>
    </row>
    <row r="142" spans="2:8" s="1" customFormat="1" ht="16.95" customHeight="1">
      <c r="B142" s="18"/>
      <c r="C142" s="109" t="s">
        <v>209</v>
      </c>
      <c r="D142" s="110" t="s">
        <v>1</v>
      </c>
      <c r="E142" s="111" t="s">
        <v>1</v>
      </c>
      <c r="F142" s="112">
        <v>520</v>
      </c>
      <c r="H142" s="18"/>
    </row>
    <row r="143" spans="2:8" s="1" customFormat="1" ht="16.95" customHeight="1">
      <c r="B143" s="18"/>
      <c r="C143" s="113" t="s">
        <v>1</v>
      </c>
      <c r="D143" s="113" t="s">
        <v>328</v>
      </c>
      <c r="E143" s="6" t="s">
        <v>1</v>
      </c>
      <c r="F143" s="114">
        <v>0</v>
      </c>
      <c r="H143" s="18"/>
    </row>
    <row r="144" spans="2:8" s="1" customFormat="1" ht="16.95" customHeight="1">
      <c r="B144" s="18"/>
      <c r="C144" s="113" t="s">
        <v>1</v>
      </c>
      <c r="D144" s="113" t="s">
        <v>680</v>
      </c>
      <c r="E144" s="6" t="s">
        <v>1</v>
      </c>
      <c r="F144" s="114">
        <v>520</v>
      </c>
      <c r="H144" s="18"/>
    </row>
    <row r="145" spans="2:8" s="1" customFormat="1" ht="16.95" customHeight="1">
      <c r="B145" s="18"/>
      <c r="C145" s="113" t="s">
        <v>209</v>
      </c>
      <c r="D145" s="113" t="s">
        <v>150</v>
      </c>
      <c r="E145" s="6" t="s">
        <v>1</v>
      </c>
      <c r="F145" s="114">
        <v>520</v>
      </c>
      <c r="H145" s="18"/>
    </row>
    <row r="146" spans="2:8" s="1" customFormat="1" ht="16.95" customHeight="1">
      <c r="B146" s="18"/>
      <c r="C146" s="115" t="s">
        <v>911</v>
      </c>
      <c r="H146" s="18"/>
    </row>
    <row r="147" spans="2:8" s="1" customFormat="1" ht="20.399999999999999">
      <c r="B147" s="18"/>
      <c r="C147" s="113" t="s">
        <v>325</v>
      </c>
      <c r="D147" s="113" t="s">
        <v>918</v>
      </c>
      <c r="E147" s="6" t="s">
        <v>140</v>
      </c>
      <c r="F147" s="114">
        <v>520</v>
      </c>
      <c r="H147" s="18"/>
    </row>
    <row r="148" spans="2:8" s="1" customFormat="1" ht="16.95" customHeight="1">
      <c r="B148" s="18"/>
      <c r="C148" s="113" t="s">
        <v>242</v>
      </c>
      <c r="D148" s="113" t="s">
        <v>919</v>
      </c>
      <c r="E148" s="6" t="s">
        <v>163</v>
      </c>
      <c r="F148" s="114">
        <v>104</v>
      </c>
      <c r="H148" s="18"/>
    </row>
    <row r="149" spans="2:8" s="1" customFormat="1" ht="16.95" customHeight="1">
      <c r="B149" s="18"/>
      <c r="C149" s="113" t="s">
        <v>248</v>
      </c>
      <c r="D149" s="113" t="s">
        <v>920</v>
      </c>
      <c r="E149" s="6" t="s">
        <v>163</v>
      </c>
      <c r="F149" s="114">
        <v>104</v>
      </c>
      <c r="H149" s="18"/>
    </row>
    <row r="150" spans="2:8" s="1" customFormat="1" ht="16.95" customHeight="1">
      <c r="B150" s="18"/>
      <c r="C150" s="113" t="s">
        <v>330</v>
      </c>
      <c r="D150" s="113" t="s">
        <v>921</v>
      </c>
      <c r="E150" s="6" t="s">
        <v>140</v>
      </c>
      <c r="F150" s="114">
        <v>520</v>
      </c>
      <c r="H150" s="18"/>
    </row>
    <row r="151" spans="2:8" s="1" customFormat="1" ht="16.95" customHeight="1">
      <c r="B151" s="18"/>
      <c r="C151" s="113" t="s">
        <v>319</v>
      </c>
      <c r="D151" s="113" t="s">
        <v>922</v>
      </c>
      <c r="E151" s="6" t="s">
        <v>140</v>
      </c>
      <c r="F151" s="114">
        <v>520</v>
      </c>
      <c r="H151" s="18"/>
    </row>
    <row r="152" spans="2:8" s="1" customFormat="1" ht="16.95" customHeight="1">
      <c r="B152" s="18"/>
      <c r="C152" s="109" t="s">
        <v>211</v>
      </c>
      <c r="D152" s="110" t="s">
        <v>1</v>
      </c>
      <c r="E152" s="111" t="s">
        <v>1</v>
      </c>
      <c r="F152" s="112">
        <v>1104</v>
      </c>
      <c r="H152" s="18"/>
    </row>
    <row r="153" spans="2:8" s="1" customFormat="1" ht="16.95" customHeight="1">
      <c r="B153" s="18"/>
      <c r="C153" s="113" t="s">
        <v>1</v>
      </c>
      <c r="D153" s="113" t="s">
        <v>257</v>
      </c>
      <c r="E153" s="6" t="s">
        <v>1</v>
      </c>
      <c r="F153" s="114">
        <v>0</v>
      </c>
      <c r="H153" s="18"/>
    </row>
    <row r="154" spans="2:8" s="1" customFormat="1" ht="16.95" customHeight="1">
      <c r="B154" s="18"/>
      <c r="C154" s="113" t="s">
        <v>1</v>
      </c>
      <c r="D154" s="113" t="s">
        <v>685</v>
      </c>
      <c r="E154" s="6" t="s">
        <v>1</v>
      </c>
      <c r="F154" s="114">
        <v>1104</v>
      </c>
      <c r="H154" s="18"/>
    </row>
    <row r="155" spans="2:8" s="1" customFormat="1" ht="16.95" customHeight="1">
      <c r="B155" s="18"/>
      <c r="C155" s="113" t="s">
        <v>211</v>
      </c>
      <c r="D155" s="113" t="s">
        <v>150</v>
      </c>
      <c r="E155" s="6" t="s">
        <v>1</v>
      </c>
      <c r="F155" s="114">
        <v>1104</v>
      </c>
      <c r="H155" s="18"/>
    </row>
    <row r="156" spans="2:8" s="1" customFormat="1" ht="16.95" customHeight="1">
      <c r="B156" s="18"/>
      <c r="C156" s="115" t="s">
        <v>911</v>
      </c>
      <c r="H156" s="18"/>
    </row>
    <row r="157" spans="2:8" s="1" customFormat="1" ht="16.95" customHeight="1">
      <c r="B157" s="18"/>
      <c r="C157" s="113" t="s">
        <v>254</v>
      </c>
      <c r="D157" s="113" t="s">
        <v>923</v>
      </c>
      <c r="E157" s="6" t="s">
        <v>163</v>
      </c>
      <c r="F157" s="114">
        <v>1104</v>
      </c>
      <c r="H157" s="18"/>
    </row>
    <row r="158" spans="2:8" s="1" customFormat="1" ht="20.399999999999999">
      <c r="B158" s="18"/>
      <c r="C158" s="113" t="s">
        <v>281</v>
      </c>
      <c r="D158" s="113" t="s">
        <v>924</v>
      </c>
      <c r="E158" s="6" t="s">
        <v>163</v>
      </c>
      <c r="F158" s="114">
        <v>1531</v>
      </c>
      <c r="H158" s="18"/>
    </row>
    <row r="159" spans="2:8" s="1" customFormat="1" ht="20.399999999999999">
      <c r="B159" s="18"/>
      <c r="C159" s="113" t="s">
        <v>305</v>
      </c>
      <c r="D159" s="113" t="s">
        <v>925</v>
      </c>
      <c r="E159" s="6" t="s">
        <v>163</v>
      </c>
      <c r="F159" s="114">
        <v>1085</v>
      </c>
      <c r="H159" s="18"/>
    </row>
    <row r="160" spans="2:8" s="1" customFormat="1" ht="16.95" customHeight="1">
      <c r="B160" s="18"/>
      <c r="C160" s="113" t="s">
        <v>294</v>
      </c>
      <c r="D160" s="113" t="s">
        <v>926</v>
      </c>
      <c r="E160" s="6" t="s">
        <v>163</v>
      </c>
      <c r="F160" s="114">
        <v>1308</v>
      </c>
      <c r="H160" s="18"/>
    </row>
    <row r="161" spans="2:8" s="1" customFormat="1" ht="16.95" customHeight="1">
      <c r="B161" s="18"/>
      <c r="C161" s="113" t="s">
        <v>289</v>
      </c>
      <c r="D161" s="113" t="s">
        <v>927</v>
      </c>
      <c r="E161" s="6" t="s">
        <v>163</v>
      </c>
      <c r="F161" s="114">
        <v>1308</v>
      </c>
      <c r="H161" s="18"/>
    </row>
    <row r="162" spans="2:8" s="1" customFormat="1" ht="16.95" customHeight="1">
      <c r="B162" s="18"/>
      <c r="C162" s="109" t="s">
        <v>213</v>
      </c>
      <c r="D162" s="110" t="s">
        <v>1</v>
      </c>
      <c r="E162" s="111" t="s">
        <v>1</v>
      </c>
      <c r="F162" s="112">
        <v>443</v>
      </c>
      <c r="H162" s="18"/>
    </row>
    <row r="163" spans="2:8" s="1" customFormat="1" ht="16.95" customHeight="1">
      <c r="B163" s="18"/>
      <c r="C163" s="113" t="s">
        <v>1</v>
      </c>
      <c r="D163" s="113" t="s">
        <v>431</v>
      </c>
      <c r="E163" s="6" t="s">
        <v>1</v>
      </c>
      <c r="F163" s="114">
        <v>0</v>
      </c>
      <c r="H163" s="18"/>
    </row>
    <row r="164" spans="2:8" s="1" customFormat="1" ht="16.95" customHeight="1">
      <c r="B164" s="18"/>
      <c r="C164" s="113" t="s">
        <v>1</v>
      </c>
      <c r="D164" s="113" t="s">
        <v>728</v>
      </c>
      <c r="E164" s="6" t="s">
        <v>1</v>
      </c>
      <c r="F164" s="114">
        <v>0</v>
      </c>
      <c r="H164" s="18"/>
    </row>
    <row r="165" spans="2:8" s="1" customFormat="1" ht="16.95" customHeight="1">
      <c r="B165" s="18"/>
      <c r="C165" s="113" t="s">
        <v>1</v>
      </c>
      <c r="D165" s="113" t="s">
        <v>729</v>
      </c>
      <c r="E165" s="6" t="s">
        <v>1</v>
      </c>
      <c r="F165" s="114">
        <v>443</v>
      </c>
      <c r="H165" s="18"/>
    </row>
    <row r="166" spans="2:8" s="1" customFormat="1" ht="16.95" customHeight="1">
      <c r="B166" s="18"/>
      <c r="C166" s="113" t="s">
        <v>213</v>
      </c>
      <c r="D166" s="113" t="s">
        <v>357</v>
      </c>
      <c r="E166" s="6" t="s">
        <v>1</v>
      </c>
      <c r="F166" s="114">
        <v>443</v>
      </c>
      <c r="H166" s="18"/>
    </row>
    <row r="167" spans="2:8" s="1" customFormat="1" ht="16.95" customHeight="1">
      <c r="B167" s="18"/>
      <c r="C167" s="115" t="s">
        <v>911</v>
      </c>
      <c r="H167" s="18"/>
    </row>
    <row r="168" spans="2:8" s="1" customFormat="1" ht="16.95" customHeight="1">
      <c r="B168" s="18"/>
      <c r="C168" s="113" t="s">
        <v>428</v>
      </c>
      <c r="D168" s="113" t="s">
        <v>928</v>
      </c>
      <c r="E168" s="6" t="s">
        <v>157</v>
      </c>
      <c r="F168" s="114">
        <v>599</v>
      </c>
      <c r="H168" s="18"/>
    </row>
    <row r="169" spans="2:8" s="1" customFormat="1" ht="16.95" customHeight="1">
      <c r="B169" s="18"/>
      <c r="C169" s="113" t="s">
        <v>434</v>
      </c>
      <c r="D169" s="113" t="s">
        <v>435</v>
      </c>
      <c r="E169" s="6" t="s">
        <v>157</v>
      </c>
      <c r="F169" s="114">
        <v>908.15</v>
      </c>
      <c r="H169" s="18"/>
    </row>
    <row r="170" spans="2:8" s="1" customFormat="1" ht="20.399999999999999">
      <c r="B170" s="18"/>
      <c r="C170" s="113" t="s">
        <v>439</v>
      </c>
      <c r="D170" s="113" t="s">
        <v>440</v>
      </c>
      <c r="E170" s="6" t="s">
        <v>441</v>
      </c>
      <c r="F170" s="114">
        <v>980.36</v>
      </c>
      <c r="H170" s="18"/>
    </row>
    <row r="171" spans="2:8" s="1" customFormat="1" ht="16.95" customHeight="1">
      <c r="B171" s="18"/>
      <c r="C171" s="109" t="s">
        <v>215</v>
      </c>
      <c r="D171" s="110" t="s">
        <v>1</v>
      </c>
      <c r="E171" s="111" t="s">
        <v>1</v>
      </c>
      <c r="F171" s="112">
        <v>53</v>
      </c>
      <c r="H171" s="18"/>
    </row>
    <row r="172" spans="2:8" s="1" customFormat="1" ht="16.95" customHeight="1">
      <c r="B172" s="18"/>
      <c r="C172" s="113" t="s">
        <v>1</v>
      </c>
      <c r="D172" s="113" t="s">
        <v>431</v>
      </c>
      <c r="E172" s="6" t="s">
        <v>1</v>
      </c>
      <c r="F172" s="114">
        <v>0</v>
      </c>
      <c r="H172" s="18"/>
    </row>
    <row r="173" spans="2:8" s="1" customFormat="1" ht="16.95" customHeight="1">
      <c r="B173" s="18"/>
      <c r="C173" s="113" t="s">
        <v>1</v>
      </c>
      <c r="D173" s="113" t="s">
        <v>728</v>
      </c>
      <c r="E173" s="6" t="s">
        <v>1</v>
      </c>
      <c r="F173" s="114">
        <v>0</v>
      </c>
      <c r="H173" s="18"/>
    </row>
    <row r="174" spans="2:8" s="1" customFormat="1" ht="16.95" customHeight="1">
      <c r="B174" s="18"/>
      <c r="C174" s="113" t="s">
        <v>1</v>
      </c>
      <c r="D174" s="113" t="s">
        <v>689</v>
      </c>
      <c r="E174" s="6" t="s">
        <v>1</v>
      </c>
      <c r="F174" s="114">
        <v>53</v>
      </c>
      <c r="H174" s="18"/>
    </row>
    <row r="175" spans="2:8" s="1" customFormat="1" ht="16.95" customHeight="1">
      <c r="B175" s="18"/>
      <c r="C175" s="113" t="s">
        <v>215</v>
      </c>
      <c r="D175" s="113" t="s">
        <v>150</v>
      </c>
      <c r="E175" s="6" t="s">
        <v>1</v>
      </c>
      <c r="F175" s="114">
        <v>53</v>
      </c>
      <c r="H175" s="18"/>
    </row>
    <row r="176" spans="2:8" s="1" customFormat="1" ht="16.95" customHeight="1">
      <c r="B176" s="18"/>
      <c r="C176" s="115" t="s">
        <v>911</v>
      </c>
      <c r="H176" s="18"/>
    </row>
    <row r="177" spans="2:8" s="1" customFormat="1" ht="16.95" customHeight="1">
      <c r="B177" s="18"/>
      <c r="C177" s="113" t="s">
        <v>446</v>
      </c>
      <c r="D177" s="113" t="s">
        <v>929</v>
      </c>
      <c r="E177" s="6" t="s">
        <v>157</v>
      </c>
      <c r="F177" s="114">
        <v>53</v>
      </c>
      <c r="H177" s="18"/>
    </row>
    <row r="178" spans="2:8" s="1" customFormat="1" ht="16.95" customHeight="1">
      <c r="B178" s="18"/>
      <c r="C178" s="113" t="s">
        <v>434</v>
      </c>
      <c r="D178" s="113" t="s">
        <v>435</v>
      </c>
      <c r="E178" s="6" t="s">
        <v>157</v>
      </c>
      <c r="F178" s="114">
        <v>108.65</v>
      </c>
      <c r="H178" s="18"/>
    </row>
    <row r="179" spans="2:8" s="1" customFormat="1" ht="16.95" customHeight="1">
      <c r="B179" s="18"/>
      <c r="C179" s="113" t="s">
        <v>454</v>
      </c>
      <c r="D179" s="113" t="s">
        <v>455</v>
      </c>
      <c r="E179" s="6" t="s">
        <v>441</v>
      </c>
      <c r="F179" s="114">
        <v>86.742999999999995</v>
      </c>
      <c r="H179" s="18"/>
    </row>
    <row r="180" spans="2:8" s="1" customFormat="1" ht="16.95" customHeight="1">
      <c r="B180" s="18"/>
      <c r="C180" s="109" t="s">
        <v>673</v>
      </c>
      <c r="D180" s="110" t="s">
        <v>1</v>
      </c>
      <c r="E180" s="111" t="s">
        <v>1</v>
      </c>
      <c r="F180" s="112">
        <v>156</v>
      </c>
      <c r="H180" s="18"/>
    </row>
    <row r="181" spans="2:8" s="1" customFormat="1" ht="16.95" customHeight="1">
      <c r="B181" s="18"/>
      <c r="C181" s="113" t="s">
        <v>1</v>
      </c>
      <c r="D181" s="113" t="s">
        <v>730</v>
      </c>
      <c r="E181" s="6" t="s">
        <v>1</v>
      </c>
      <c r="F181" s="114">
        <v>0</v>
      </c>
      <c r="H181" s="18"/>
    </row>
    <row r="182" spans="2:8" s="1" customFormat="1" ht="16.95" customHeight="1">
      <c r="B182" s="18"/>
      <c r="C182" s="113" t="s">
        <v>1</v>
      </c>
      <c r="D182" s="113" t="s">
        <v>731</v>
      </c>
      <c r="E182" s="6" t="s">
        <v>1</v>
      </c>
      <c r="F182" s="114">
        <v>156</v>
      </c>
      <c r="H182" s="18"/>
    </row>
    <row r="183" spans="2:8" s="1" customFormat="1" ht="16.95" customHeight="1">
      <c r="B183" s="18"/>
      <c r="C183" s="113" t="s">
        <v>673</v>
      </c>
      <c r="D183" s="113" t="s">
        <v>357</v>
      </c>
      <c r="E183" s="6" t="s">
        <v>1</v>
      </c>
      <c r="F183" s="114">
        <v>156</v>
      </c>
      <c r="H183" s="18"/>
    </row>
    <row r="184" spans="2:8" s="1" customFormat="1" ht="16.95" customHeight="1">
      <c r="B184" s="18"/>
      <c r="C184" s="115" t="s">
        <v>911</v>
      </c>
      <c r="H184" s="18"/>
    </row>
    <row r="185" spans="2:8" s="1" customFormat="1" ht="16.95" customHeight="1">
      <c r="B185" s="18"/>
      <c r="C185" s="113" t="s">
        <v>428</v>
      </c>
      <c r="D185" s="113" t="s">
        <v>928</v>
      </c>
      <c r="E185" s="6" t="s">
        <v>157</v>
      </c>
      <c r="F185" s="114">
        <v>599</v>
      </c>
      <c r="H185" s="18"/>
    </row>
    <row r="186" spans="2:8" s="1" customFormat="1" ht="16.95" customHeight="1">
      <c r="B186" s="18"/>
      <c r="C186" s="113" t="s">
        <v>732</v>
      </c>
      <c r="D186" s="113" t="s">
        <v>733</v>
      </c>
      <c r="E186" s="6" t="s">
        <v>157</v>
      </c>
      <c r="F186" s="114">
        <v>312</v>
      </c>
      <c r="H186" s="18"/>
    </row>
    <row r="187" spans="2:8" s="1" customFormat="1" ht="16.95" customHeight="1">
      <c r="B187" s="18"/>
      <c r="C187" s="113" t="s">
        <v>739</v>
      </c>
      <c r="D187" s="113" t="s">
        <v>740</v>
      </c>
      <c r="E187" s="6" t="s">
        <v>183</v>
      </c>
      <c r="F187" s="114">
        <v>21.317</v>
      </c>
      <c r="H187" s="18"/>
    </row>
    <row r="188" spans="2:8" s="1" customFormat="1" ht="20.399999999999999">
      <c r="B188" s="18"/>
      <c r="C188" s="113" t="s">
        <v>439</v>
      </c>
      <c r="D188" s="113" t="s">
        <v>440</v>
      </c>
      <c r="E188" s="6" t="s">
        <v>441</v>
      </c>
      <c r="F188" s="114">
        <v>980.36</v>
      </c>
      <c r="H188" s="18"/>
    </row>
    <row r="189" spans="2:8" s="1" customFormat="1" ht="16.95" customHeight="1">
      <c r="B189" s="18"/>
      <c r="C189" s="109" t="s">
        <v>217</v>
      </c>
      <c r="D189" s="110" t="s">
        <v>1</v>
      </c>
      <c r="E189" s="111" t="s">
        <v>1</v>
      </c>
      <c r="F189" s="112">
        <v>223</v>
      </c>
      <c r="H189" s="18"/>
    </row>
    <row r="190" spans="2:8" s="1" customFormat="1" ht="16.95" customHeight="1">
      <c r="B190" s="18"/>
      <c r="C190" s="113" t="s">
        <v>1</v>
      </c>
      <c r="D190" s="113" t="s">
        <v>302</v>
      </c>
      <c r="E190" s="6" t="s">
        <v>1</v>
      </c>
      <c r="F190" s="114">
        <v>0</v>
      </c>
      <c r="H190" s="18"/>
    </row>
    <row r="191" spans="2:8" s="1" customFormat="1" ht="16.95" customHeight="1">
      <c r="B191" s="18"/>
      <c r="C191" s="113" t="s">
        <v>1</v>
      </c>
      <c r="D191" s="113" t="s">
        <v>699</v>
      </c>
      <c r="E191" s="6" t="s">
        <v>1</v>
      </c>
      <c r="F191" s="114">
        <v>223</v>
      </c>
      <c r="H191" s="18"/>
    </row>
    <row r="192" spans="2:8" s="1" customFormat="1" ht="16.95" customHeight="1">
      <c r="B192" s="18"/>
      <c r="C192" s="113" t="s">
        <v>217</v>
      </c>
      <c r="D192" s="113" t="s">
        <v>150</v>
      </c>
      <c r="E192" s="6" t="s">
        <v>1</v>
      </c>
      <c r="F192" s="114">
        <v>223</v>
      </c>
      <c r="H192" s="18"/>
    </row>
    <row r="193" spans="2:8" s="1" customFormat="1" ht="16.95" customHeight="1">
      <c r="B193" s="18"/>
      <c r="C193" s="115" t="s">
        <v>911</v>
      </c>
      <c r="H193" s="18"/>
    </row>
    <row r="194" spans="2:8" s="1" customFormat="1" ht="16.95" customHeight="1">
      <c r="B194" s="18"/>
      <c r="C194" s="113" t="s">
        <v>299</v>
      </c>
      <c r="D194" s="113" t="s">
        <v>930</v>
      </c>
      <c r="E194" s="6" t="s">
        <v>163</v>
      </c>
      <c r="F194" s="114">
        <v>223</v>
      </c>
      <c r="H194" s="18"/>
    </row>
    <row r="195" spans="2:8" s="1" customFormat="1" ht="20.399999999999999">
      <c r="B195" s="18"/>
      <c r="C195" s="113" t="s">
        <v>281</v>
      </c>
      <c r="D195" s="113" t="s">
        <v>924</v>
      </c>
      <c r="E195" s="6" t="s">
        <v>163</v>
      </c>
      <c r="F195" s="114">
        <v>1531</v>
      </c>
      <c r="H195" s="18"/>
    </row>
    <row r="196" spans="2:8" s="1" customFormat="1" ht="20.399999999999999">
      <c r="B196" s="18"/>
      <c r="C196" s="113" t="s">
        <v>305</v>
      </c>
      <c r="D196" s="113" t="s">
        <v>925</v>
      </c>
      <c r="E196" s="6" t="s">
        <v>163</v>
      </c>
      <c r="F196" s="114">
        <v>1085</v>
      </c>
      <c r="H196" s="18"/>
    </row>
    <row r="197" spans="2:8" s="1" customFormat="1" ht="16.95" customHeight="1">
      <c r="B197" s="18"/>
      <c r="C197" s="109" t="s">
        <v>219</v>
      </c>
      <c r="D197" s="110" t="s">
        <v>1</v>
      </c>
      <c r="E197" s="111" t="s">
        <v>1</v>
      </c>
      <c r="F197" s="112">
        <v>520</v>
      </c>
      <c r="H197" s="18"/>
    </row>
    <row r="198" spans="2:8" s="1" customFormat="1" ht="16.95" customHeight="1">
      <c r="B198" s="18"/>
      <c r="C198" s="113" t="s">
        <v>1</v>
      </c>
      <c r="D198" s="113" t="s">
        <v>240</v>
      </c>
      <c r="E198" s="6" t="s">
        <v>1</v>
      </c>
      <c r="F198" s="114">
        <v>0</v>
      </c>
      <c r="H198" s="18"/>
    </row>
    <row r="199" spans="2:8" s="1" customFormat="1" ht="16.95" customHeight="1">
      <c r="B199" s="18"/>
      <c r="C199" s="113" t="s">
        <v>1</v>
      </c>
      <c r="D199" s="113" t="s">
        <v>680</v>
      </c>
      <c r="E199" s="6" t="s">
        <v>1</v>
      </c>
      <c r="F199" s="114">
        <v>520</v>
      </c>
      <c r="H199" s="18"/>
    </row>
    <row r="200" spans="2:8" s="1" customFormat="1" ht="16.95" customHeight="1">
      <c r="B200" s="18"/>
      <c r="C200" s="113" t="s">
        <v>219</v>
      </c>
      <c r="D200" s="113" t="s">
        <v>150</v>
      </c>
      <c r="E200" s="6" t="s">
        <v>1</v>
      </c>
      <c r="F200" s="114">
        <v>520</v>
      </c>
      <c r="H200" s="18"/>
    </row>
    <row r="201" spans="2:8" s="1" customFormat="1" ht="16.95" customHeight="1">
      <c r="B201" s="18"/>
      <c r="C201" s="115" t="s">
        <v>911</v>
      </c>
      <c r="H201" s="18"/>
    </row>
    <row r="202" spans="2:8" s="1" customFormat="1" ht="16.95" customHeight="1">
      <c r="B202" s="18"/>
      <c r="C202" s="113" t="s">
        <v>237</v>
      </c>
      <c r="D202" s="113" t="s">
        <v>931</v>
      </c>
      <c r="E202" s="6" t="s">
        <v>140</v>
      </c>
      <c r="F202" s="114">
        <v>520</v>
      </c>
      <c r="H202" s="18"/>
    </row>
    <row r="203" spans="2:8" s="1" customFormat="1" ht="16.95" customHeight="1">
      <c r="B203" s="18"/>
      <c r="C203" s="113" t="s">
        <v>242</v>
      </c>
      <c r="D203" s="113" t="s">
        <v>919</v>
      </c>
      <c r="E203" s="6" t="s">
        <v>163</v>
      </c>
      <c r="F203" s="114">
        <v>104</v>
      </c>
      <c r="H203" s="18"/>
    </row>
    <row r="204" spans="2:8" s="1" customFormat="1" ht="16.95" customHeight="1">
      <c r="B204" s="18"/>
      <c r="C204" s="113" t="s">
        <v>248</v>
      </c>
      <c r="D204" s="113" t="s">
        <v>920</v>
      </c>
      <c r="E204" s="6" t="s">
        <v>163</v>
      </c>
      <c r="F204" s="114">
        <v>104</v>
      </c>
      <c r="H204" s="18"/>
    </row>
    <row r="205" spans="2:8" s="1" customFormat="1" ht="16.95" customHeight="1">
      <c r="B205" s="18"/>
      <c r="C205" s="113" t="s">
        <v>251</v>
      </c>
      <c r="D205" s="113" t="s">
        <v>932</v>
      </c>
      <c r="E205" s="6" t="s">
        <v>163</v>
      </c>
      <c r="F205" s="114">
        <v>52</v>
      </c>
      <c r="H205" s="18"/>
    </row>
    <row r="206" spans="2:8" s="1" customFormat="1" ht="16.95" customHeight="1">
      <c r="B206" s="18"/>
      <c r="C206" s="109" t="s">
        <v>220</v>
      </c>
      <c r="D206" s="110" t="s">
        <v>221</v>
      </c>
      <c r="E206" s="111" t="s">
        <v>163</v>
      </c>
      <c r="F206" s="112">
        <v>90</v>
      </c>
      <c r="H206" s="18"/>
    </row>
    <row r="207" spans="2:8" s="1" customFormat="1" ht="16.95" customHeight="1">
      <c r="B207" s="18"/>
      <c r="C207" s="113" t="s">
        <v>1</v>
      </c>
      <c r="D207" s="113" t="s">
        <v>262</v>
      </c>
      <c r="E207" s="6" t="s">
        <v>1</v>
      </c>
      <c r="F207" s="114">
        <v>0</v>
      </c>
      <c r="H207" s="18"/>
    </row>
    <row r="208" spans="2:8" s="1" customFormat="1" ht="16.95" customHeight="1">
      <c r="B208" s="18"/>
      <c r="C208" s="113" t="s">
        <v>1</v>
      </c>
      <c r="D208" s="113" t="s">
        <v>687</v>
      </c>
      <c r="E208" s="6" t="s">
        <v>1</v>
      </c>
      <c r="F208" s="114">
        <v>90</v>
      </c>
      <c r="H208" s="18"/>
    </row>
    <row r="209" spans="2:8" s="1" customFormat="1" ht="16.95" customHeight="1">
      <c r="B209" s="18"/>
      <c r="C209" s="113" t="s">
        <v>220</v>
      </c>
      <c r="D209" s="113" t="s">
        <v>150</v>
      </c>
      <c r="E209" s="6" t="s">
        <v>1</v>
      </c>
      <c r="F209" s="114">
        <v>90</v>
      </c>
      <c r="H209" s="18"/>
    </row>
    <row r="210" spans="2:8" s="1" customFormat="1" ht="16.95" customHeight="1">
      <c r="B210" s="18"/>
      <c r="C210" s="115" t="s">
        <v>911</v>
      </c>
      <c r="H210" s="18"/>
    </row>
    <row r="211" spans="2:8" s="1" customFormat="1" ht="20.399999999999999">
      <c r="B211" s="18"/>
      <c r="C211" s="113" t="s">
        <v>259</v>
      </c>
      <c r="D211" s="113" t="s">
        <v>934</v>
      </c>
      <c r="E211" s="6" t="s">
        <v>163</v>
      </c>
      <c r="F211" s="114">
        <v>90</v>
      </c>
      <c r="H211" s="18"/>
    </row>
    <row r="212" spans="2:8" s="1" customFormat="1" ht="20.399999999999999">
      <c r="B212" s="18"/>
      <c r="C212" s="113" t="s">
        <v>281</v>
      </c>
      <c r="D212" s="113" t="s">
        <v>924</v>
      </c>
      <c r="E212" s="6" t="s">
        <v>163</v>
      </c>
      <c r="F212" s="114">
        <v>1531</v>
      </c>
      <c r="H212" s="18"/>
    </row>
    <row r="213" spans="2:8" s="1" customFormat="1" ht="20.399999999999999">
      <c r="B213" s="18"/>
      <c r="C213" s="113" t="s">
        <v>305</v>
      </c>
      <c r="D213" s="113" t="s">
        <v>925</v>
      </c>
      <c r="E213" s="6" t="s">
        <v>163</v>
      </c>
      <c r="F213" s="114">
        <v>1085</v>
      </c>
      <c r="H213" s="18"/>
    </row>
    <row r="214" spans="2:8" s="1" customFormat="1" ht="16.95" customHeight="1">
      <c r="B214" s="18"/>
      <c r="C214" s="113" t="s">
        <v>294</v>
      </c>
      <c r="D214" s="113" t="s">
        <v>926</v>
      </c>
      <c r="E214" s="6" t="s">
        <v>163</v>
      </c>
      <c r="F214" s="114">
        <v>1308</v>
      </c>
      <c r="H214" s="18"/>
    </row>
    <row r="215" spans="2:8" s="1" customFormat="1" ht="16.95" customHeight="1">
      <c r="B215" s="18"/>
      <c r="C215" s="113" t="s">
        <v>289</v>
      </c>
      <c r="D215" s="113" t="s">
        <v>927</v>
      </c>
      <c r="E215" s="6" t="s">
        <v>163</v>
      </c>
      <c r="F215" s="114">
        <v>1308</v>
      </c>
      <c r="H215" s="18"/>
    </row>
    <row r="216" spans="2:8" s="1" customFormat="1" ht="16.95" customHeight="1">
      <c r="B216" s="18"/>
      <c r="C216" s="109" t="s">
        <v>226</v>
      </c>
      <c r="D216" s="110" t="s">
        <v>1</v>
      </c>
      <c r="E216" s="111" t="s">
        <v>1</v>
      </c>
      <c r="F216" s="112">
        <v>35</v>
      </c>
      <c r="H216" s="18"/>
    </row>
    <row r="217" spans="2:8" s="1" customFormat="1" ht="16.95" customHeight="1">
      <c r="B217" s="18"/>
      <c r="C217" s="113" t="s">
        <v>1</v>
      </c>
      <c r="D217" s="113" t="s">
        <v>531</v>
      </c>
      <c r="E217" s="6" t="s">
        <v>1</v>
      </c>
      <c r="F217" s="114">
        <v>0</v>
      </c>
      <c r="H217" s="18"/>
    </row>
    <row r="218" spans="2:8" s="1" customFormat="1" ht="16.95" customHeight="1">
      <c r="B218" s="18"/>
      <c r="C218" s="113" t="s">
        <v>1</v>
      </c>
      <c r="D218" s="113" t="s">
        <v>779</v>
      </c>
      <c r="E218" s="6" t="s">
        <v>1</v>
      </c>
      <c r="F218" s="114">
        <v>35</v>
      </c>
      <c r="H218" s="18"/>
    </row>
    <row r="219" spans="2:8" s="1" customFormat="1" ht="16.95" customHeight="1">
      <c r="B219" s="18"/>
      <c r="C219" s="113" t="s">
        <v>226</v>
      </c>
      <c r="D219" s="113" t="s">
        <v>357</v>
      </c>
      <c r="E219" s="6" t="s">
        <v>1</v>
      </c>
      <c r="F219" s="114">
        <v>35</v>
      </c>
      <c r="H219" s="18"/>
    </row>
    <row r="220" spans="2:8" s="1" customFormat="1" ht="16.95" customHeight="1">
      <c r="B220" s="18"/>
      <c r="C220" s="115" t="s">
        <v>911</v>
      </c>
      <c r="H220" s="18"/>
    </row>
    <row r="221" spans="2:8" s="1" customFormat="1" ht="16.95" customHeight="1">
      <c r="B221" s="18"/>
      <c r="C221" s="113" t="s">
        <v>528</v>
      </c>
      <c r="D221" s="113" t="s">
        <v>936</v>
      </c>
      <c r="E221" s="6" t="s">
        <v>157</v>
      </c>
      <c r="F221" s="114">
        <v>35</v>
      </c>
      <c r="H221" s="18"/>
    </row>
    <row r="222" spans="2:8" s="1" customFormat="1" ht="16.95" customHeight="1">
      <c r="B222" s="18"/>
      <c r="C222" s="113" t="s">
        <v>341</v>
      </c>
      <c r="D222" s="113" t="s">
        <v>342</v>
      </c>
      <c r="E222" s="6" t="s">
        <v>163</v>
      </c>
      <c r="F222" s="114">
        <v>2.8</v>
      </c>
      <c r="H222" s="18"/>
    </row>
    <row r="223" spans="2:8" s="1" customFormat="1" ht="16.95" customHeight="1">
      <c r="B223" s="18"/>
      <c r="C223" s="113" t="s">
        <v>539</v>
      </c>
      <c r="D223" s="113" t="s">
        <v>937</v>
      </c>
      <c r="E223" s="6" t="s">
        <v>163</v>
      </c>
      <c r="F223" s="114">
        <v>8.75</v>
      </c>
      <c r="H223" s="18"/>
    </row>
    <row r="224" spans="2:8" s="1" customFormat="1" ht="16.95" customHeight="1">
      <c r="B224" s="18"/>
      <c r="C224" s="109" t="s">
        <v>228</v>
      </c>
      <c r="D224" s="110" t="s">
        <v>1</v>
      </c>
      <c r="E224" s="111" t="s">
        <v>1</v>
      </c>
      <c r="F224" s="112">
        <v>114</v>
      </c>
      <c r="H224" s="18"/>
    </row>
    <row r="225" spans="2:8" s="1" customFormat="1" ht="16.95" customHeight="1">
      <c r="B225" s="18"/>
      <c r="C225" s="113" t="s">
        <v>1</v>
      </c>
      <c r="D225" s="113" t="s">
        <v>267</v>
      </c>
      <c r="E225" s="6" t="s">
        <v>1</v>
      </c>
      <c r="F225" s="114">
        <v>0</v>
      </c>
      <c r="H225" s="18"/>
    </row>
    <row r="226" spans="2:8" s="1" customFormat="1" ht="16.95" customHeight="1">
      <c r="B226" s="18"/>
      <c r="C226" s="113" t="s">
        <v>1</v>
      </c>
      <c r="D226" s="113" t="s">
        <v>689</v>
      </c>
      <c r="E226" s="6" t="s">
        <v>1</v>
      </c>
      <c r="F226" s="114">
        <v>53</v>
      </c>
      <c r="H226" s="18"/>
    </row>
    <row r="227" spans="2:8" s="1" customFormat="1" ht="16.95" customHeight="1">
      <c r="B227" s="18"/>
      <c r="C227" s="113" t="s">
        <v>1</v>
      </c>
      <c r="D227" s="113" t="s">
        <v>269</v>
      </c>
      <c r="E227" s="6" t="s">
        <v>1</v>
      </c>
      <c r="F227" s="114">
        <v>0</v>
      </c>
      <c r="H227" s="18"/>
    </row>
    <row r="228" spans="2:8" s="1" customFormat="1" ht="16.95" customHeight="1">
      <c r="B228" s="18"/>
      <c r="C228" s="113" t="s">
        <v>1</v>
      </c>
      <c r="D228" s="113" t="s">
        <v>690</v>
      </c>
      <c r="E228" s="6" t="s">
        <v>1</v>
      </c>
      <c r="F228" s="114">
        <v>61</v>
      </c>
      <c r="H228" s="18"/>
    </row>
    <row r="229" spans="2:8" s="1" customFormat="1" ht="16.95" customHeight="1">
      <c r="B229" s="18"/>
      <c r="C229" s="113" t="s">
        <v>228</v>
      </c>
      <c r="D229" s="113" t="s">
        <v>150</v>
      </c>
      <c r="E229" s="6" t="s">
        <v>1</v>
      </c>
      <c r="F229" s="114">
        <v>114</v>
      </c>
      <c r="H229" s="18"/>
    </row>
    <row r="230" spans="2:8" s="1" customFormat="1" ht="16.95" customHeight="1">
      <c r="B230" s="18"/>
      <c r="C230" s="115" t="s">
        <v>911</v>
      </c>
      <c r="H230" s="18"/>
    </row>
    <row r="231" spans="2:8" s="1" customFormat="1" ht="16.95" customHeight="1">
      <c r="B231" s="18"/>
      <c r="C231" s="113" t="s">
        <v>264</v>
      </c>
      <c r="D231" s="113" t="s">
        <v>938</v>
      </c>
      <c r="E231" s="6" t="s">
        <v>163</v>
      </c>
      <c r="F231" s="114">
        <v>114</v>
      </c>
      <c r="H231" s="18"/>
    </row>
    <row r="232" spans="2:8" s="1" customFormat="1" ht="20.399999999999999">
      <c r="B232" s="18"/>
      <c r="C232" s="113" t="s">
        <v>281</v>
      </c>
      <c r="D232" s="113" t="s">
        <v>924</v>
      </c>
      <c r="E232" s="6" t="s">
        <v>163</v>
      </c>
      <c r="F232" s="114">
        <v>1531</v>
      </c>
      <c r="H232" s="18"/>
    </row>
    <row r="233" spans="2:8" s="1" customFormat="1" ht="20.399999999999999">
      <c r="B233" s="18"/>
      <c r="C233" s="113" t="s">
        <v>305</v>
      </c>
      <c r="D233" s="113" t="s">
        <v>925</v>
      </c>
      <c r="E233" s="6" t="s">
        <v>163</v>
      </c>
      <c r="F233" s="114">
        <v>1085</v>
      </c>
      <c r="H233" s="18"/>
    </row>
    <row r="234" spans="2:8" s="1" customFormat="1" ht="16.95" customHeight="1">
      <c r="B234" s="18"/>
      <c r="C234" s="113" t="s">
        <v>294</v>
      </c>
      <c r="D234" s="113" t="s">
        <v>926</v>
      </c>
      <c r="E234" s="6" t="s">
        <v>163</v>
      </c>
      <c r="F234" s="114">
        <v>1308</v>
      </c>
      <c r="H234" s="18"/>
    </row>
    <row r="235" spans="2:8" s="1" customFormat="1" ht="16.95" customHeight="1">
      <c r="B235" s="18"/>
      <c r="C235" s="113" t="s">
        <v>289</v>
      </c>
      <c r="D235" s="113" t="s">
        <v>927</v>
      </c>
      <c r="E235" s="6" t="s">
        <v>163</v>
      </c>
      <c r="F235" s="114">
        <v>1308</v>
      </c>
      <c r="H235" s="18"/>
    </row>
    <row r="236" spans="2:8" s="1" customFormat="1" ht="16.95" customHeight="1">
      <c r="B236" s="18"/>
      <c r="C236" s="109" t="s">
        <v>230</v>
      </c>
      <c r="D236" s="110" t="s">
        <v>1</v>
      </c>
      <c r="E236" s="111" t="s">
        <v>1</v>
      </c>
      <c r="F236" s="112">
        <v>453</v>
      </c>
      <c r="H236" s="18"/>
    </row>
    <row r="237" spans="2:8" s="1" customFormat="1" ht="16.95" customHeight="1">
      <c r="B237" s="18"/>
      <c r="C237" s="113" t="s">
        <v>1</v>
      </c>
      <c r="D237" s="113" t="s">
        <v>355</v>
      </c>
      <c r="E237" s="6" t="s">
        <v>1</v>
      </c>
      <c r="F237" s="114">
        <v>0</v>
      </c>
      <c r="H237" s="18"/>
    </row>
    <row r="238" spans="2:8" s="1" customFormat="1" ht="16.95" customHeight="1">
      <c r="B238" s="18"/>
      <c r="C238" s="113" t="s">
        <v>1</v>
      </c>
      <c r="D238" s="113" t="s">
        <v>713</v>
      </c>
      <c r="E238" s="6" t="s">
        <v>1</v>
      </c>
      <c r="F238" s="114">
        <v>453</v>
      </c>
      <c r="H238" s="18"/>
    </row>
    <row r="239" spans="2:8" s="1" customFormat="1" ht="16.95" customHeight="1">
      <c r="B239" s="18"/>
      <c r="C239" s="113" t="s">
        <v>230</v>
      </c>
      <c r="D239" s="113" t="s">
        <v>357</v>
      </c>
      <c r="E239" s="6" t="s">
        <v>1</v>
      </c>
      <c r="F239" s="114">
        <v>453</v>
      </c>
      <c r="H239" s="18"/>
    </row>
    <row r="240" spans="2:8" s="1" customFormat="1" ht="16.95" customHeight="1">
      <c r="B240" s="18"/>
      <c r="C240" s="115" t="s">
        <v>911</v>
      </c>
      <c r="H240" s="18"/>
    </row>
    <row r="241" spans="2:8" s="1" customFormat="1" ht="16.95" customHeight="1">
      <c r="B241" s="18"/>
      <c r="C241" s="113" t="s">
        <v>352</v>
      </c>
      <c r="D241" s="113" t="s">
        <v>939</v>
      </c>
      <c r="E241" s="6" t="s">
        <v>157</v>
      </c>
      <c r="F241" s="114">
        <v>453</v>
      </c>
      <c r="H241" s="18"/>
    </row>
    <row r="242" spans="2:8" s="1" customFormat="1" ht="16.95" customHeight="1">
      <c r="B242" s="18"/>
      <c r="C242" s="113" t="s">
        <v>359</v>
      </c>
      <c r="D242" s="113" t="s">
        <v>940</v>
      </c>
      <c r="E242" s="6" t="s">
        <v>163</v>
      </c>
      <c r="F242" s="114">
        <v>99.66</v>
      </c>
      <c r="H242" s="18"/>
    </row>
    <row r="243" spans="2:8" s="1" customFormat="1" ht="16.95" customHeight="1">
      <c r="B243" s="18"/>
      <c r="C243" s="113" t="s">
        <v>365</v>
      </c>
      <c r="D243" s="113" t="s">
        <v>941</v>
      </c>
      <c r="E243" s="6" t="s">
        <v>140</v>
      </c>
      <c r="F243" s="114">
        <v>996.6</v>
      </c>
      <c r="H243" s="18"/>
    </row>
    <row r="244" spans="2:8" s="1" customFormat="1" ht="16.95" customHeight="1">
      <c r="B244" s="18"/>
      <c r="C244" s="113" t="s">
        <v>348</v>
      </c>
      <c r="D244" s="113" t="s">
        <v>349</v>
      </c>
      <c r="E244" s="6" t="s">
        <v>163</v>
      </c>
      <c r="F244" s="114">
        <v>9.06</v>
      </c>
      <c r="H244" s="18"/>
    </row>
    <row r="245" spans="2:8" s="1" customFormat="1" ht="7.35" customHeight="1">
      <c r="B245" s="24"/>
      <c r="C245" s="25"/>
      <c r="D245" s="25"/>
      <c r="E245" s="25"/>
      <c r="F245" s="25"/>
      <c r="G245" s="25"/>
      <c r="H245" s="18"/>
    </row>
    <row r="246" spans="2:8" s="1" customFormat="1"/>
  </sheetData>
  <mergeCells count="2">
    <mergeCell ref="D5:F5"/>
    <mergeCell ref="D6:F6"/>
  </mergeCells>
  <pageMargins left="0.70866141732283472" right="0.70866141732283472" top="0.78740157480314965" bottom="0.78740157480314965" header="0.31496062992125984" footer="0.31496062992125984"/>
  <pageSetup paperSize="9" scale="80" fitToHeight="100" orientation="portrait"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14</vt:i4>
      </vt:variant>
    </vt:vector>
  </HeadingPairs>
  <TitlesOfParts>
    <vt:vector size="21" baseType="lpstr">
      <vt:lpstr>Rekapitulace stavby</vt:lpstr>
      <vt:lpstr>01.01 - Bourané konstrukce</vt:lpstr>
      <vt:lpstr>01.02 - Nové konstrukce</vt:lpstr>
      <vt:lpstr>02.01 - Bourané konstrukce</vt:lpstr>
      <vt:lpstr>02.02 - Nové konstrukce</vt:lpstr>
      <vt:lpstr>VRN - Vedlejší rozpočtové...</vt:lpstr>
      <vt:lpstr>Seznam figur</vt:lpstr>
      <vt:lpstr>'01.01 - Bourané konstrukce'!Názvy_tisku</vt:lpstr>
      <vt:lpstr>'01.02 - Nové konstrukce'!Názvy_tisku</vt:lpstr>
      <vt:lpstr>'02.01 - Bourané konstrukce'!Názvy_tisku</vt:lpstr>
      <vt:lpstr>'02.02 - Nové konstrukce'!Názvy_tisku</vt:lpstr>
      <vt:lpstr>'Rekapitulace stavby'!Názvy_tisku</vt:lpstr>
      <vt:lpstr>'Seznam figur'!Názvy_tisku</vt:lpstr>
      <vt:lpstr>'VRN - Vedlejší rozpočtové...'!Názvy_tisku</vt:lpstr>
      <vt:lpstr>'01.01 - Bourané konstrukce'!Oblast_tisku</vt:lpstr>
      <vt:lpstr>'01.02 - Nové konstrukce'!Oblast_tisku</vt:lpstr>
      <vt:lpstr>'02.01 - Bourané konstrukce'!Oblast_tisku</vt:lpstr>
      <vt:lpstr>'02.02 - Nové konstrukce'!Oblast_tisku</vt:lpstr>
      <vt:lpstr>'Rekapitulace stavby'!Oblast_tisku</vt:lpstr>
      <vt:lpstr>'Seznam figur'!Oblast_tisku</vt:lpstr>
      <vt:lpstr>'VRN - Vedlejší rozpočtové...'!Oblast_tisku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Suchomel Radek</cp:lastModifiedBy>
  <cp:lastPrinted>2023-11-15T14:27:08Z</cp:lastPrinted>
  <dcterms:created xsi:type="dcterms:W3CDTF">2023-10-19T09:41:12Z</dcterms:created>
  <dcterms:modified xsi:type="dcterms:W3CDTF">2023-11-29T13:11:02Z</dcterms:modified>
</cp:coreProperties>
</file>